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45" activeTab="1"/>
  </bookViews>
  <sheets>
    <sheet name="Mono-protic" sheetId="1" r:id="rId1"/>
    <sheet name="Di-protic" sheetId="2" r:id="rId2"/>
    <sheet name="Diprotic_Data" sheetId="3" state="hidden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<sst xmlns="http://schemas.openxmlformats.org/spreadsheetml/2006/main" count="91" uniqueCount="48">
  <si>
    <t>pH</t>
  </si>
  <si>
    <t>[H+]</t>
  </si>
  <si>
    <t>[OH-]</t>
  </si>
  <si>
    <t>alpha[A-]</t>
  </si>
  <si>
    <t>phi</t>
  </si>
  <si>
    <t>Vb(mL)</t>
  </si>
  <si>
    <t>Ka=</t>
  </si>
  <si>
    <t>Volume of  Acid=</t>
  </si>
  <si>
    <t>Conc. of base =</t>
  </si>
  <si>
    <t>Conc. of acid =</t>
  </si>
  <si>
    <t>mL</t>
  </si>
  <si>
    <t>Kw</t>
  </si>
  <si>
    <t>(in burette)</t>
  </si>
  <si>
    <t>(in beaker)</t>
  </si>
  <si>
    <t>H+</t>
  </si>
  <si>
    <t>OH+</t>
  </si>
  <si>
    <t>alpha ha- (A)</t>
  </si>
  <si>
    <t>alpha a2- (A)</t>
  </si>
  <si>
    <t>phi(A)</t>
  </si>
  <si>
    <t>Vb (A)=</t>
  </si>
  <si>
    <t>kw=</t>
  </si>
  <si>
    <t>Vb (A)</t>
  </si>
  <si>
    <t>Ka1=</t>
  </si>
  <si>
    <t>Ka2=</t>
  </si>
  <si>
    <t>pKa1=</t>
  </si>
  <si>
    <t>pKa2=</t>
  </si>
  <si>
    <t>pKa=&gt;</t>
  </si>
  <si>
    <t>[base]=&gt;</t>
  </si>
  <si>
    <t>[acid]=&gt;</t>
  </si>
  <si>
    <t>pKa1 =&gt;</t>
  </si>
  <si>
    <t>[acid] =&gt;</t>
  </si>
  <si>
    <t>[base] =&gt;</t>
  </si>
  <si>
    <t>INDICATOR</t>
  </si>
  <si>
    <t>ACID</t>
  </si>
  <si>
    <t>BASE</t>
  </si>
  <si>
    <r>
      <t>pK</t>
    </r>
    <r>
      <rPr>
        <b/>
        <sz val="12"/>
        <rFont val="Arial"/>
        <family val="0"/>
      </rPr>
      <t>in</t>
    </r>
  </si>
  <si>
    <t>Thymol blue</t>
  </si>
  <si>
    <t>Red</t>
  </si>
  <si>
    <t>Yellow</t>
  </si>
  <si>
    <t>Methyl orange</t>
  </si>
  <si>
    <t>Methyl red</t>
  </si>
  <si>
    <t>litmus</t>
  </si>
  <si>
    <t>Blue</t>
  </si>
  <si>
    <t>phenolphthalein</t>
  </si>
  <si>
    <t>Colorless</t>
  </si>
  <si>
    <t>Alazarin yellow</t>
  </si>
  <si>
    <t>yellow</t>
  </si>
  <si>
    <t>red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</si>
</sst>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color indexed="13"/>
      <name val="Bradley Hand ITC"/>
      <family val="4"/>
    </font>
    <font>
      <sz val="14"/>
      <color indexed="13"/>
      <name val="Bradley Hand ITC"/>
      <family val="4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11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 horizontal="left"/>
      <protection locked="0"/>
    </xf>
    <xf numFmtId="11" fontId="0" fillId="4" borderId="0" xfId="0" applyNumberFormat="1" applyFill="1" applyAlignment="1" applyProtection="1">
      <alignment horizontal="left"/>
      <protection locked="0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0" fontId="0" fillId="2" borderId="0" xfId="0" applyFont="1" applyFill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The pH of a solution of monoprotic acid 
versus volume of NaOH added.</a:t>
            </a:r>
          </a:p>
        </c:rich>
      </c:tx>
      <c:layout>
        <c:manualLayout>
          <c:xMode val="factor"/>
          <c:yMode val="factor"/>
          <c:x val="0.01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32"/>
          <c:w val="0.9125"/>
          <c:h val="0.798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Data!$H$2:$H$142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0.08776790933946199</c:v>
                </c:pt>
                <c:pt idx="27">
                  <c:v>0.2150399209509749</c:v>
                </c:pt>
                <c:pt idx="28">
                  <c:v>0.3531103878264626</c:v>
                </c:pt>
                <c:pt idx="29">
                  <c:v>0.5086754515963168</c:v>
                </c:pt>
                <c:pt idx="30">
                  <c:v>0.6890696677991253</c:v>
                </c:pt>
                <c:pt idx="31">
                  <c:v>0.9024745435867731</c:v>
                </c:pt>
                <c:pt idx="32">
                  <c:v>1.1580903664749038</c:v>
                </c:pt>
                <c:pt idx="33">
                  <c:v>1.4662421183778676</c:v>
                </c:pt>
                <c:pt idx="34">
                  <c:v>1.838376150196191</c:v>
                </c:pt>
                <c:pt idx="35">
                  <c:v>2.286888702453395</c:v>
                </c:pt>
                <c:pt idx="36">
                  <c:v>2.8247141227965598</c:v>
                </c:pt>
                <c:pt idx="37">
                  <c:v>3.4645969781349786</c:v>
                </c:pt>
                <c:pt idx="38">
                  <c:v>4.217989291991546</c:v>
                </c:pt>
                <c:pt idx="39">
                  <c:v>5.09356525063629</c:v>
                </c:pt>
                <c:pt idx="40">
                  <c:v>6.095441057602481</c:v>
                </c:pt>
                <c:pt idx="41">
                  <c:v>7.221323590278625</c:v>
                </c:pt>
                <c:pt idx="42">
                  <c:v>8.46095817037531</c:v>
                </c:pt>
                <c:pt idx="43">
                  <c:v>9.7953412541135</c:v>
                </c:pt>
                <c:pt idx="44">
                  <c:v>11.197129831221902</c:v>
                </c:pt>
                <c:pt idx="45">
                  <c:v>12.632463940942257</c:v>
                </c:pt>
                <c:pt idx="46">
                  <c:v>14.064049787751005</c:v>
                </c:pt>
                <c:pt idx="47">
                  <c:v>15.454955875991885</c:v>
                </c:pt>
                <c:pt idx="48">
                  <c:v>16.772329924252535</c:v>
                </c:pt>
                <c:pt idx="49">
                  <c:v>17.990271975961075</c:v>
                </c:pt>
                <c:pt idx="50">
                  <c:v>19.091384906675952</c:v>
                </c:pt>
                <c:pt idx="51">
                  <c:v>20.066926936109446</c:v>
                </c:pt>
                <c:pt idx="52">
                  <c:v>20.915837421196603</c:v>
                </c:pt>
                <c:pt idx="53">
                  <c:v>21.64308712622378</c:v>
                </c:pt>
                <c:pt idx="54">
                  <c:v>22.257807909563624</c:v>
                </c:pt>
                <c:pt idx="55">
                  <c:v>22.771545490760666</c:v>
                </c:pt>
                <c:pt idx="56">
                  <c:v>23.196830393551565</c:v>
                </c:pt>
                <c:pt idx="57">
                  <c:v>23.546132442978262</c:v>
                </c:pt>
                <c:pt idx="58">
                  <c:v>23.831177441690414</c:v>
                </c:pt>
                <c:pt idx="59">
                  <c:v>24.062560844798185</c:v>
                </c:pt>
                <c:pt idx="60">
                  <c:v>24.249580974320132</c:v>
                </c:pt>
                <c:pt idx="61">
                  <c:v>24.400220331981274</c:v>
                </c:pt>
                <c:pt idx="62">
                  <c:v>24.52121749917194</c:v>
                </c:pt>
                <c:pt idx="63">
                  <c:v>24.618187478630784</c:v>
                </c:pt>
                <c:pt idx="64">
                  <c:v>24.695761887151413</c:v>
                </c:pt>
                <c:pt idx="65">
                  <c:v>24.757731010068877</c:v>
                </c:pt>
                <c:pt idx="66">
                  <c:v>24.807177369700458</c:v>
                </c:pt>
                <c:pt idx="67">
                  <c:v>24.846595621008507</c:v>
                </c:pt>
                <c:pt idx="68">
                  <c:v>24.87799686938761</c:v>
                </c:pt>
                <c:pt idx="69">
                  <c:v>24.90299745765744</c:v>
                </c:pt>
                <c:pt idx="70">
                  <c:v>24.922893330828757</c:v>
                </c:pt>
                <c:pt idx="71">
                  <c:v>24.938721580621397</c:v>
                </c:pt>
                <c:pt idx="72">
                  <c:v>24.95131092114975</c:v>
                </c:pt>
                <c:pt idx="73">
                  <c:v>24.961322801463997</c:v>
                </c:pt>
                <c:pt idx="74">
                  <c:v>24.96928471464574</c:v>
                </c:pt>
                <c:pt idx="75">
                  <c:v>24.97561707496679</c:v>
                </c:pt>
                <c:pt idx="76">
                  <c:v>24.98065483803508</c:v>
                </c:pt>
                <c:pt idx="77">
                  <c:v>24.98466485223343</c:v>
                </c:pt>
                <c:pt idx="78">
                  <c:v>24.98785976195913</c:v>
                </c:pt>
                <c:pt idx="79">
                  <c:v>24.99040913742116</c:v>
                </c:pt>
                <c:pt idx="80">
                  <c:v>24.99244838211797</c:v>
                </c:pt>
                <c:pt idx="81">
                  <c:v>24.994085866034794</c:v>
                </c:pt>
                <c:pt idx="82">
                  <c:v>24.995408647783975</c:v>
                </c:pt>
                <c:pt idx="83">
                  <c:v>24.996487079891352</c:v>
                </c:pt>
                <c:pt idx="84">
                  <c:v>24.997378535829334</c:v>
                </c:pt>
                <c:pt idx="85">
                  <c:v>24.998130453078012</c:v>
                </c:pt>
                <c:pt idx="86">
                  <c:v>24.9987828516225</c:v>
                </c:pt>
                <c:pt idx="87">
                  <c:v>24.99937046034159</c:v>
                </c:pt>
                <c:pt idx="88">
                  <c:v>24.99992456348669</c:v>
                </c:pt>
                <c:pt idx="89">
                  <c:v>25.000474664944164</c:v>
                </c:pt>
                <c:pt idx="90">
                  <c:v>25.001050058534528</c:v>
                </c:pt>
                <c:pt idx="91">
                  <c:v>25.001681387780646</c:v>
                </c:pt>
                <c:pt idx="92">
                  <c:v>25.0024022781577</c:v>
                </c:pt>
                <c:pt idx="93">
                  <c:v>25.003251128828314</c:v>
                </c:pt>
                <c:pt idx="94">
                  <c:v>25.004273159507516</c:v>
                </c:pt>
                <c:pt idx="95">
                  <c:v>25.00552282188579</c:v>
                </c:pt>
                <c:pt idx="96">
                  <c:v>25.007066704742076</c:v>
                </c:pt>
                <c:pt idx="97">
                  <c:v>25.008987088613182</c:v>
                </c:pt>
                <c:pt idx="98">
                  <c:v>25.01138634117184</c:v>
                </c:pt>
                <c:pt idx="99">
                  <c:v>25.01439239033189</c:v>
                </c:pt>
                <c:pt idx="100">
                  <c:v>25.018165571227055</c:v>
                </c:pt>
                <c:pt idx="101">
                  <c:v>25.02290721912303</c:v>
                </c:pt>
                <c:pt idx="102">
                  <c:v>25.028870477664444</c:v>
                </c:pt>
                <c:pt idx="103">
                  <c:v>25.036373916761786</c:v>
                </c:pt>
                <c:pt idx="104">
                  <c:v>25.045818715055667</c:v>
                </c:pt>
                <c:pt idx="105">
                  <c:v>25.05771036922446</c:v>
                </c:pt>
                <c:pt idx="106">
                  <c:v>25.07268616131904</c:v>
                </c:pt>
                <c:pt idx="107">
                  <c:v>25.091549966297688</c:v>
                </c:pt>
                <c:pt idx="108">
                  <c:v>25.115316443557905</c:v>
                </c:pt>
                <c:pt idx="109">
                  <c:v>25.14526726897365</c:v>
                </c:pt>
                <c:pt idx="110">
                  <c:v>25.18302288596779</c:v>
                </c:pt>
                <c:pt idx="111">
                  <c:v>25.23063437071791</c:v>
                </c:pt>
                <c:pt idx="112">
                  <c:v>25.290701544696656</c:v>
                </c:pt>
                <c:pt idx="113">
                  <c:v>25.36652562000634</c:v>
                </c:pt>
                <c:pt idx="114">
                  <c:v>25.462307726994737</c:v>
                </c:pt>
                <c:pt idx="115">
                  <c:v>25.583409118099688</c:v>
                </c:pt>
                <c:pt idx="116">
                  <c:v>25.736695419607916</c:v>
                </c:pt>
                <c:pt idx="117">
                  <c:v>25.930997249106902</c:v>
                </c:pt>
                <c:pt idx="118">
                  <c:v>26.177734903647696</c:v>
                </c:pt>
                <c:pt idx="119">
                  <c:v>26.491779218370674</c:v>
                </c:pt>
                <c:pt idx="120">
                  <c:v>26.892660405692144</c:v>
                </c:pt>
                <c:pt idx="121">
                  <c:v>27.406303220517245</c:v>
                </c:pt>
                <c:pt idx="122">
                  <c:v>28.067581907682975</c:v>
                </c:pt>
                <c:pt idx="123">
                  <c:v>28.924194857814832</c:v>
                </c:pt>
                <c:pt idx="124">
                  <c:v>30.04274484786213</c:v>
                </c:pt>
                <c:pt idx="125">
                  <c:v>31.51866760936178</c:v>
                </c:pt>
                <c:pt idx="126">
                  <c:v>33.493221915661266</c:v>
                </c:pt>
                <c:pt idx="127">
                  <c:v>36.184240749570826</c:v>
                </c:pt>
                <c:pt idx="128">
                  <c:v>39.945748091303095</c:v>
                </c:pt>
                <c:pt idx="129">
                  <c:v>45.39401088727117</c:v>
                </c:pt>
                <c:pt idx="130">
                  <c:v>53.70621823013906</c:v>
                </c:pt>
                <c:pt idx="131">
                  <c:v>67.4493056751231</c:v>
                </c:pt>
                <c:pt idx="132">
                  <c:v>93.49802497774533</c:v>
                </c:pt>
                <c:pt idx="133">
                  <c:v>158.637462652694</c:v>
                </c:pt>
                <c:pt idx="134">
                  <c:v>571.3082014939758</c:v>
                </c:pt>
                <c:pt idx="135">
                  <c:v>9999</c:v>
                </c:pt>
                <c:pt idx="136">
                  <c:v>9999</c:v>
                </c:pt>
                <c:pt idx="137">
                  <c:v>9999</c:v>
                </c:pt>
                <c:pt idx="138">
                  <c:v>9999</c:v>
                </c:pt>
                <c:pt idx="139">
                  <c:v>9999</c:v>
                </c:pt>
                <c:pt idx="140">
                  <c:v>9999</c:v>
                </c:pt>
              </c:numCache>
            </c:numRef>
          </c:xVal>
          <c:yVal>
            <c:numRef>
              <c:f>Data!$B$2:$B$142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yVal>
          <c:smooth val="1"/>
        </c:ser>
        <c:axId val="50593742"/>
        <c:axId val="52690495"/>
      </c:scatterChart>
      <c:valAx>
        <c:axId val="5059374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 NaOH/mL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crossBetween val="midCat"/>
        <c:dispUnits/>
        <c:majorUnit val="10"/>
        <c:minorUnit val="5"/>
      </c:valAx>
      <c:valAx>
        <c:axId val="5269049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pH of a solution of diprotic acid 
versus volume of NaOH added.</a:t>
            </a:r>
          </a:p>
        </c:rich>
      </c:tx>
      <c:layout>
        <c:manualLayout>
          <c:xMode val="factor"/>
          <c:yMode val="factor"/>
          <c:x val="0.02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3175"/>
          <c:w val="0.90725"/>
          <c:h val="0.7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Diprotic_Data!$I$2:$I$142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1.4083441973198305</c:v>
                </c:pt>
                <c:pt idx="11">
                  <c:v>3.070024205258215</c:v>
                </c:pt>
                <c:pt idx="12">
                  <c:v>4.724747794723017</c:v>
                </c:pt>
                <c:pt idx="13">
                  <c:v>6.354558126568915</c:v>
                </c:pt>
                <c:pt idx="14">
                  <c:v>7.937580571876899</c:v>
                </c:pt>
                <c:pt idx="15">
                  <c:v>9.450084167894515</c:v>
                </c:pt>
                <c:pt idx="16">
                  <c:v>10.869253627385424</c:v>
                </c:pt>
                <c:pt idx="17">
                  <c:v>12.175924427409598</c:v>
                </c:pt>
                <c:pt idx="18">
                  <c:v>13.356611812613721</c:v>
                </c:pt>
                <c:pt idx="19">
                  <c:v>14.40445849486731</c:v>
                </c:pt>
                <c:pt idx="20">
                  <c:v>15.319086208361524</c:v>
                </c:pt>
                <c:pt idx="21">
                  <c:v>16.105614214104364</c:v>
                </c:pt>
                <c:pt idx="22">
                  <c:v>16.77322889436276</c:v>
                </c:pt>
                <c:pt idx="23">
                  <c:v>17.333665036356273</c:v>
                </c:pt>
                <c:pt idx="24">
                  <c:v>17.79985306799856</c:v>
                </c:pt>
                <c:pt idx="25">
                  <c:v>18.1848623454113</c:v>
                </c:pt>
                <c:pt idx="26">
                  <c:v>18.501170034664007</c:v>
                </c:pt>
                <c:pt idx="27">
                  <c:v>18.760222575381817</c:v>
                </c:pt>
                <c:pt idx="28">
                  <c:v>18.97222859452894</c:v>
                </c:pt>
                <c:pt idx="29">
                  <c:v>19.146117661633202</c:v>
                </c:pt>
                <c:pt idx="30">
                  <c:v>19.289607557204132</c:v>
                </c:pt>
                <c:pt idx="31">
                  <c:v>19.409335805164904</c:v>
                </c:pt>
                <c:pt idx="32">
                  <c:v>19.511024422407075</c:v>
                </c:pt>
                <c:pt idx="33">
                  <c:v>19.59965799723342</c:v>
                </c:pt>
                <c:pt idx="34">
                  <c:v>19.6796636976554</c:v>
                </c:pt>
                <c:pt idx="35">
                  <c:v>19.755087778799474</c:v>
                </c:pt>
                <c:pt idx="36">
                  <c:v>19.829767038055365</c:v>
                </c:pt>
                <c:pt idx="37">
                  <c:v>19.9074959031748</c:v>
                </c:pt>
                <c:pt idx="38">
                  <c:v>19.992190764775952</c:v>
                </c:pt>
                <c:pt idx="39">
                  <c:v>20.088052948698728</c:v>
                </c:pt>
                <c:pt idx="40">
                  <c:v>20.199730355076127</c:v>
                </c:pt>
                <c:pt idx="41">
                  <c:v>20.332475086469152</c:v>
                </c:pt>
                <c:pt idx="42">
                  <c:v>20.492290017798254</c:v>
                </c:pt>
                <c:pt idx="43">
                  <c:v>20.6860508230799</c:v>
                </c:pt>
                <c:pt idx="44">
                  <c:v>20.92158115300612</c:v>
                </c:pt>
                <c:pt idx="45">
                  <c:v>21.207647543860556</c:v>
                </c:pt>
                <c:pt idx="46">
                  <c:v>21.553828273803145</c:v>
                </c:pt>
                <c:pt idx="47">
                  <c:v>21.970199552470383</c:v>
                </c:pt>
                <c:pt idx="48">
                  <c:v>22.46677854978362</c:v>
                </c:pt>
                <c:pt idx="49">
                  <c:v>23.052674342520294</c:v>
                </c:pt>
                <c:pt idx="50">
                  <c:v>23.734935423889148</c:v>
                </c:pt>
                <c:pt idx="51">
                  <c:v>24.517154520033024</c:v>
                </c:pt>
                <c:pt idx="52">
                  <c:v>25.397996668168496</c:v>
                </c:pt>
                <c:pt idx="53">
                  <c:v>26.369933396999027</c:v>
                </c:pt>
                <c:pt idx="54">
                  <c:v>27.418547634094146</c:v>
                </c:pt>
                <c:pt idx="55">
                  <c:v>28.522758786506294</c:v>
                </c:pt>
                <c:pt idx="56">
                  <c:v>29.65616055910736</c:v>
                </c:pt>
                <c:pt idx="57">
                  <c:v>30.789380391517128</c:v>
                </c:pt>
                <c:pt idx="58">
                  <c:v>31.893053190117325</c:v>
                </c:pt>
                <c:pt idx="59">
                  <c:v>32.940792450100176</c:v>
                </c:pt>
                <c:pt idx="60">
                  <c:v>33.911542697152115</c:v>
                </c:pt>
                <c:pt idx="61">
                  <c:v>34.790907995290866</c:v>
                </c:pt>
                <c:pt idx="62">
                  <c:v>35.57136770407242</c:v>
                </c:pt>
                <c:pt idx="63">
                  <c:v>36.25157364697946</c:v>
                </c:pt>
                <c:pt idx="64">
                  <c:v>36.83507862266862</c:v>
                </c:pt>
                <c:pt idx="65">
                  <c:v>37.32886041073703</c:v>
                </c:pt>
                <c:pt idx="66">
                  <c:v>37.74192311702151</c:v>
                </c:pt>
                <c:pt idx="67">
                  <c:v>38.084140709775674</c:v>
                </c:pt>
                <c:pt idx="68">
                  <c:v>38.36540251795358</c:v>
                </c:pt>
                <c:pt idx="69">
                  <c:v>38.595048552513695</c:v>
                </c:pt>
                <c:pt idx="70">
                  <c:v>38.78154507855612</c:v>
                </c:pt>
                <c:pt idx="71">
                  <c:v>38.93233933069666</c:v>
                </c:pt>
                <c:pt idx="72">
                  <c:v>39.053836087710955</c:v>
                </c:pt>
                <c:pt idx="73">
                  <c:v>39.15144952291172</c:v>
                </c:pt>
                <c:pt idx="74">
                  <c:v>39.22969593141007</c:v>
                </c:pt>
                <c:pt idx="75">
                  <c:v>39.292303840340516</c:v>
                </c:pt>
                <c:pt idx="76">
                  <c:v>39.34232661343314</c:v>
                </c:pt>
                <c:pt idx="77">
                  <c:v>39.382248904791105</c:v>
                </c:pt>
                <c:pt idx="78">
                  <c:v>39.41408255742631</c:v>
                </c:pt>
                <c:pt idx="79">
                  <c:v>39.43945025380398</c:v>
                </c:pt>
                <c:pt idx="80">
                  <c:v>39.459656849850326</c:v>
                </c:pt>
                <c:pt idx="81">
                  <c:v>39.475749216149104</c:v>
                </c:pt>
                <c:pt idx="82">
                  <c:v>39.48856583346529</c:v>
                </c:pt>
                <c:pt idx="83">
                  <c:v>39.49877752787312</c:v>
                </c:pt>
                <c:pt idx="84">
                  <c:v>39.506920706028986</c:v>
                </c:pt>
                <c:pt idx="85">
                  <c:v>39.513424341882136</c:v>
                </c:pt>
                <c:pt idx="86">
                  <c:v>39.518631820530594</c:v>
                </c:pt>
                <c:pt idx="87">
                  <c:v>39.52281859123626</c:v>
                </c:pt>
                <c:pt idx="88">
                  <c:v>39.526206435324205</c:v>
                </c:pt>
                <c:pt idx="89">
                  <c:v>39.528975023471325</c:v>
                </c:pt>
                <c:pt idx="90">
                  <c:v>39.53127132376162</c:v>
                </c:pt>
                <c:pt idx="91">
                  <c:v>39.53321732727359</c:v>
                </c:pt>
                <c:pt idx="92">
                  <c:v>39.53491648096596</c:v>
                </c:pt>
                <c:pt idx="93">
                  <c:v>39.53645915678817</c:v>
                </c:pt>
                <c:pt idx="94">
                  <c:v>39.53792743970896</c:v>
                </c:pt>
                <c:pt idx="95">
                  <c:v>39.539399484351</c:v>
                </c:pt>
                <c:pt idx="96">
                  <c:v>39.540953669077155</c:v>
                </c:pt>
                <c:pt idx="97">
                  <c:v>39.54267276704159</c:v>
                </c:pt>
                <c:pt idx="98">
                  <c:v>39.544648355710116</c:v>
                </c:pt>
                <c:pt idx="99">
                  <c:v>39.54698570000941</c:v>
                </c:pt>
                <c:pt idx="100">
                  <c:v>39.54980937051648</c:v>
                </c:pt>
                <c:pt idx="101">
                  <c:v>39.55326989856938</c:v>
                </c:pt>
                <c:pt idx="102">
                  <c:v>39.55755182730905</c:v>
                </c:pt>
                <c:pt idx="103">
                  <c:v>39.56288359490729</c:v>
                </c:pt>
                <c:pt idx="104">
                  <c:v>39.56954978834363</c:v>
                </c:pt>
                <c:pt idx="105">
                  <c:v>39.57790643948711</c:v>
                </c:pt>
                <c:pt idx="106">
                  <c:v>39.58840020858816</c:v>
                </c:pt>
                <c:pt idx="107">
                  <c:v>39.6015925252984</c:v>
                </c:pt>
                <c:pt idx="108">
                  <c:v>39.618190049957086</c:v>
                </c:pt>
                <c:pt idx="109">
                  <c:v>39.63908320000815</c:v>
                </c:pt>
                <c:pt idx="110">
                  <c:v>39.66539498851308</c:v>
                </c:pt>
                <c:pt idx="111">
                  <c:v>39.69854308678332</c:v>
                </c:pt>
                <c:pt idx="112">
                  <c:v>39.74031891275834</c:v>
                </c:pt>
                <c:pt idx="113">
                  <c:v>39.79298875060549</c:v>
                </c:pt>
                <c:pt idx="114">
                  <c:v>39.8594235580372</c:v>
                </c:pt>
                <c:pt idx="115">
                  <c:v>39.94326641652069</c:v>
                </c:pt>
                <c:pt idx="116">
                  <c:v>40.0491498338571</c:v>
                </c:pt>
                <c:pt idx="117">
                  <c:v>40.18297980054889</c:v>
                </c:pt>
                <c:pt idx="118">
                  <c:v>40.35231040030341</c:v>
                </c:pt>
                <c:pt idx="119">
                  <c:v>40.566843134478454</c:v>
                </c:pt>
                <c:pt idx="120">
                  <c:v>40.83910102847079</c:v>
                </c:pt>
                <c:pt idx="121">
                  <c:v>41.18535260858872</c:v>
                </c:pt>
                <c:pt idx="122">
                  <c:v>41.62690121685937</c:v>
                </c:pt>
                <c:pt idx="123">
                  <c:v>42.1919221481333</c:v>
                </c:pt>
                <c:pt idx="124">
                  <c:v>42.918144817753664</c:v>
                </c:pt>
                <c:pt idx="125">
                  <c:v>43.856880493851506</c:v>
                </c:pt>
                <c:pt idx="126">
                  <c:v>45.079271003437995</c:v>
                </c:pt>
                <c:pt idx="127">
                  <c:v>46.68635725883993</c:v>
                </c:pt>
                <c:pt idx="128">
                  <c:v>48.82603927103089</c:v>
                </c:pt>
                <c:pt idx="129">
                  <c:v>51.72319497894932</c:v>
                </c:pt>
                <c:pt idx="130">
                  <c:v>55.73671568026739</c:v>
                </c:pt>
                <c:pt idx="131">
                  <c:v>61.47653780123798</c:v>
                </c:pt>
                <c:pt idx="132">
                  <c:v>70.07008639481462</c:v>
                </c:pt>
                <c:pt idx="133">
                  <c:v>83.86097905399704</c:v>
                </c:pt>
                <c:pt idx="134">
                  <c:v>108.66147188518684</c:v>
                </c:pt>
                <c:pt idx="135">
                  <c:v>163.9632272528063</c:v>
                </c:pt>
                <c:pt idx="136">
                  <c:v>380.89268637448026</c:v>
                </c:pt>
                <c:pt idx="137">
                  <c:v>9999</c:v>
                </c:pt>
                <c:pt idx="138">
                  <c:v>9999</c:v>
                </c:pt>
                <c:pt idx="139">
                  <c:v>9999</c:v>
                </c:pt>
                <c:pt idx="140">
                  <c:v>9999</c:v>
                </c:pt>
              </c:numCache>
            </c:numRef>
          </c:xVal>
          <c:yVal>
            <c:numRef>
              <c:f>Diprotic_Data!$C$2:$C$142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yVal>
          <c:smooth val="1"/>
        </c:ser>
        <c:axId val="4452408"/>
        <c:axId val="40071673"/>
      </c:scatterChart>
      <c:valAx>
        <c:axId val="445240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 NaOH/mL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crossBetween val="midCat"/>
        <c:dispUnits/>
        <c:majorUnit val="10"/>
        <c:minorUnit val="5"/>
      </c:valAx>
      <c:valAx>
        <c:axId val="4007167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6</xdr:col>
      <xdr:colOff>552450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28600" y="1076325"/>
        <a:ext cx="48196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3</xdr:row>
      <xdr:rowOff>9525</xdr:rowOff>
    </xdr:from>
    <xdr:to>
      <xdr:col>6</xdr:col>
      <xdr:colOff>485775</xdr:colOff>
      <xdr:row>3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600075"/>
          <a:ext cx="401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142875</xdr:rowOff>
    </xdr:from>
    <xdr:to>
      <xdr:col>6</xdr:col>
      <xdr:colOff>495300</xdr:colOff>
      <xdr:row>4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733425"/>
          <a:ext cx="402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142875</xdr:rowOff>
    </xdr:from>
    <xdr:to>
      <xdr:col>6</xdr:col>
      <xdr:colOff>495300</xdr:colOff>
      <xdr:row>5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895350"/>
          <a:ext cx="402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9525</xdr:rowOff>
    </xdr:from>
    <xdr:to>
      <xdr:col>6</xdr:col>
      <xdr:colOff>457200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09575" y="1333500"/>
        <a:ext cx="4543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</xdr:colOff>
      <xdr:row>4</xdr:row>
      <xdr:rowOff>19050</xdr:rowOff>
    </xdr:from>
    <xdr:to>
      <xdr:col>6</xdr:col>
      <xdr:colOff>504825</xdr:colOff>
      <xdr:row>5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95325"/>
          <a:ext cx="401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9525</xdr:rowOff>
    </xdr:from>
    <xdr:to>
      <xdr:col>6</xdr:col>
      <xdr:colOff>504825</xdr:colOff>
      <xdr:row>5</xdr:row>
      <xdr:rowOff>161925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847725"/>
          <a:ext cx="401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9525</xdr:rowOff>
    </xdr:from>
    <xdr:to>
      <xdr:col>6</xdr:col>
      <xdr:colOff>504825</xdr:colOff>
      <xdr:row>6</xdr:row>
      <xdr:rowOff>161925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009650"/>
          <a:ext cx="401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9525</xdr:rowOff>
    </xdr:from>
    <xdr:to>
      <xdr:col>6</xdr:col>
      <xdr:colOff>504825</xdr:colOff>
      <xdr:row>7</xdr:row>
      <xdr:rowOff>161925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1171575"/>
          <a:ext cx="401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"/>
  <sheetViews>
    <sheetView workbookViewId="0" topLeftCell="A4">
      <selection activeCell="H30" sqref="H30"/>
    </sheetView>
  </sheetViews>
  <sheetFormatPr defaultColWidth="9.140625" defaultRowHeight="12.75"/>
  <cols>
    <col min="1" max="1" width="14.28125" style="0" customWidth="1"/>
    <col min="2" max="2" width="10.7109375" style="1" customWidth="1"/>
    <col min="3" max="3" width="14.00390625" style="0" customWidth="1"/>
    <col min="4" max="4" width="9.28125" style="1" customWidth="1"/>
    <col min="5" max="5" width="15.28125" style="0" customWidth="1"/>
    <col min="6" max="6" width="3.8515625" style="1" customWidth="1"/>
    <col min="8" max="8" width="15.140625" style="0" customWidth="1"/>
  </cols>
  <sheetData>
    <row r="1" spans="1:7" ht="12.75">
      <c r="A1" s="10" t="s">
        <v>8</v>
      </c>
      <c r="B1" s="7">
        <f>(B7/32767)*1</f>
        <v>0.27417828913235875</v>
      </c>
      <c r="C1" s="11" t="s">
        <v>9</v>
      </c>
      <c r="D1" s="7">
        <f>(C7/32767)*1</f>
        <v>0.27417828913235875</v>
      </c>
      <c r="E1" s="15" t="s">
        <v>7</v>
      </c>
      <c r="F1" s="7">
        <v>25</v>
      </c>
      <c r="G1" s="15" t="s">
        <v>10</v>
      </c>
    </row>
    <row r="2" spans="1:7" ht="12.75">
      <c r="A2" s="9" t="s">
        <v>12</v>
      </c>
      <c r="B2" s="9"/>
      <c r="C2" s="12" t="s">
        <v>13</v>
      </c>
      <c r="D2" s="12"/>
      <c r="E2" s="13"/>
      <c r="F2" s="14"/>
      <c r="G2" s="15"/>
    </row>
    <row r="3" spans="1:7" ht="21">
      <c r="A3" s="20"/>
      <c r="B3" s="21"/>
      <c r="C3" s="4" t="s">
        <v>6</v>
      </c>
      <c r="D3" s="8">
        <f>10^(-D8)</f>
        <v>3.2322616965180584E-05</v>
      </c>
      <c r="E3" s="16"/>
      <c r="F3" s="3"/>
      <c r="G3" s="2"/>
    </row>
    <row r="4" spans="1:7" ht="12.75">
      <c r="A4" s="19" t="s">
        <v>26</v>
      </c>
      <c r="B4" s="3"/>
      <c r="C4" s="2"/>
      <c r="D4" s="3"/>
      <c r="E4" s="2"/>
      <c r="F4" s="3"/>
      <c r="G4" s="2"/>
    </row>
    <row r="5" spans="1:7" ht="12.75">
      <c r="A5" s="19" t="s">
        <v>27</v>
      </c>
      <c r="B5" s="3"/>
      <c r="C5" s="2"/>
      <c r="D5" s="3"/>
      <c r="E5" s="2"/>
      <c r="F5" s="3"/>
      <c r="G5" s="2"/>
    </row>
    <row r="6" spans="1:7" ht="12.75">
      <c r="A6" s="19" t="s">
        <v>28</v>
      </c>
      <c r="B6" s="3"/>
      <c r="C6" s="2"/>
      <c r="D6" s="3"/>
      <c r="E6" s="2"/>
      <c r="F6" s="3"/>
      <c r="G6" s="2"/>
    </row>
    <row r="7" spans="1:7" ht="12.75">
      <c r="A7" s="2"/>
      <c r="B7" s="3">
        <v>8984</v>
      </c>
      <c r="C7" s="2">
        <v>8984</v>
      </c>
      <c r="D7" s="3">
        <v>10510</v>
      </c>
      <c r="E7" s="2"/>
      <c r="F7" s="3"/>
      <c r="G7" s="2"/>
    </row>
    <row r="8" spans="1:7" ht="12.75">
      <c r="A8" s="2"/>
      <c r="B8" s="3"/>
      <c r="C8" s="2"/>
      <c r="D8" s="3">
        <f>(D7/32767)*14</f>
        <v>4.490493484298227</v>
      </c>
      <c r="E8" s="2"/>
      <c r="F8" s="3"/>
      <c r="G8" s="2"/>
    </row>
    <row r="9" spans="1:7" ht="13.5" thickBot="1">
      <c r="A9" s="2"/>
      <c r="B9" s="3"/>
      <c r="C9" s="2"/>
      <c r="D9" s="3"/>
      <c r="E9" s="2"/>
      <c r="F9" s="3"/>
      <c r="G9" s="2"/>
    </row>
    <row r="10" spans="1:11" ht="12.75" customHeight="1" thickBot="1">
      <c r="A10" s="2"/>
      <c r="B10" s="3"/>
      <c r="C10" s="2"/>
      <c r="D10" s="3"/>
      <c r="E10" s="2"/>
      <c r="F10" s="3"/>
      <c r="G10" s="2"/>
      <c r="H10" s="23" t="s">
        <v>32</v>
      </c>
      <c r="I10" s="23" t="s">
        <v>33</v>
      </c>
      <c r="J10" s="23" t="s">
        <v>34</v>
      </c>
      <c r="K10" s="23" t="s">
        <v>35</v>
      </c>
    </row>
    <row r="11" spans="1:11" ht="12.75" customHeight="1" thickBot="1">
      <c r="A11" s="2"/>
      <c r="B11" s="3"/>
      <c r="C11" s="2"/>
      <c r="D11" s="3"/>
      <c r="E11" s="2"/>
      <c r="F11" s="3"/>
      <c r="G11" s="2"/>
      <c r="H11" s="22" t="s">
        <v>36</v>
      </c>
      <c r="I11" s="22" t="s">
        <v>37</v>
      </c>
      <c r="J11" s="22" t="s">
        <v>38</v>
      </c>
      <c r="K11" s="22">
        <v>2</v>
      </c>
    </row>
    <row r="12" spans="1:11" ht="12.75" customHeight="1" thickBot="1">
      <c r="A12" s="2"/>
      <c r="B12" s="3"/>
      <c r="C12" s="2"/>
      <c r="D12" s="3"/>
      <c r="E12" s="2"/>
      <c r="F12" s="3"/>
      <c r="G12" s="2"/>
      <c r="H12" s="22" t="s">
        <v>39</v>
      </c>
      <c r="I12" s="22" t="s">
        <v>37</v>
      </c>
      <c r="J12" s="22" t="s">
        <v>38</v>
      </c>
      <c r="K12" s="22">
        <v>3.8</v>
      </c>
    </row>
    <row r="13" spans="1:11" ht="12.75" customHeight="1" thickBot="1">
      <c r="A13" s="2"/>
      <c r="B13" s="3"/>
      <c r="C13" s="2"/>
      <c r="D13" s="3"/>
      <c r="E13" s="2"/>
      <c r="F13" s="3"/>
      <c r="G13" s="2"/>
      <c r="H13" s="22" t="s">
        <v>40</v>
      </c>
      <c r="I13" s="22" t="s">
        <v>37</v>
      </c>
      <c r="J13" s="22" t="s">
        <v>38</v>
      </c>
      <c r="K13" s="22">
        <v>5.3</v>
      </c>
    </row>
    <row r="14" spans="1:11" ht="12.75" customHeight="1" thickBot="1">
      <c r="A14" s="2"/>
      <c r="B14" s="3"/>
      <c r="C14" s="2"/>
      <c r="D14" s="3"/>
      <c r="E14" s="2"/>
      <c r="F14" s="3"/>
      <c r="G14" s="2"/>
      <c r="H14" s="22" t="s">
        <v>41</v>
      </c>
      <c r="I14" s="22" t="s">
        <v>37</v>
      </c>
      <c r="J14" s="22" t="s">
        <v>42</v>
      </c>
      <c r="K14" s="22">
        <v>6.5</v>
      </c>
    </row>
    <row r="15" spans="1:11" ht="12.75" customHeight="1" thickBot="1">
      <c r="A15" s="2"/>
      <c r="B15" s="3"/>
      <c r="C15" s="2"/>
      <c r="D15" s="3"/>
      <c r="E15" s="2"/>
      <c r="F15" s="3"/>
      <c r="G15" s="2"/>
      <c r="H15" s="22" t="s">
        <v>36</v>
      </c>
      <c r="I15" s="22" t="s">
        <v>38</v>
      </c>
      <c r="J15" s="22" t="s">
        <v>42</v>
      </c>
      <c r="K15" s="22">
        <v>8.8</v>
      </c>
    </row>
    <row r="16" spans="1:11" ht="12.75" customHeight="1" thickBot="1">
      <c r="A16" s="2"/>
      <c r="B16" s="3"/>
      <c r="C16" s="2"/>
      <c r="D16" s="3"/>
      <c r="E16" s="2"/>
      <c r="F16" s="3"/>
      <c r="G16" s="2"/>
      <c r="H16" s="22" t="s">
        <v>43</v>
      </c>
      <c r="I16" s="22" t="s">
        <v>44</v>
      </c>
      <c r="J16" s="22" t="s">
        <v>37</v>
      </c>
      <c r="K16" s="22">
        <v>9.1</v>
      </c>
    </row>
    <row r="17" spans="1:11" ht="12.75" customHeight="1" thickBot="1">
      <c r="A17" s="2"/>
      <c r="B17" s="3"/>
      <c r="C17" s="2"/>
      <c r="D17" s="3"/>
      <c r="E17" s="2"/>
      <c r="F17" s="3"/>
      <c r="G17" s="2"/>
      <c r="H17" s="22" t="s">
        <v>45</v>
      </c>
      <c r="I17" s="22" t="s">
        <v>46</v>
      </c>
      <c r="J17" s="22" t="s">
        <v>47</v>
      </c>
      <c r="K17" s="22">
        <v>11.1</v>
      </c>
    </row>
    <row r="18" spans="1:7" ht="12.75">
      <c r="A18" s="2"/>
      <c r="B18" s="3"/>
      <c r="C18" s="2"/>
      <c r="D18" s="3"/>
      <c r="E18" s="2"/>
      <c r="F18" s="3"/>
      <c r="G18" s="2"/>
    </row>
    <row r="19" spans="1:7" ht="12.75">
      <c r="A19" s="2"/>
      <c r="B19" s="3"/>
      <c r="C19" s="2"/>
      <c r="D19" s="3"/>
      <c r="E19" s="2"/>
      <c r="F19" s="3"/>
      <c r="G19" s="2"/>
    </row>
    <row r="20" spans="1:7" ht="12.75">
      <c r="A20" s="2"/>
      <c r="B20" s="3"/>
      <c r="C20" s="2"/>
      <c r="D20" s="3"/>
      <c r="E20" s="2"/>
      <c r="F20" s="3"/>
      <c r="G20" s="2"/>
    </row>
    <row r="21" spans="1:7" ht="12.75">
      <c r="A21" s="2"/>
      <c r="B21" s="3"/>
      <c r="C21" s="2"/>
      <c r="D21" s="3"/>
      <c r="E21" s="2"/>
      <c r="F21" s="3"/>
      <c r="G21" s="2"/>
    </row>
    <row r="22" spans="1:7" ht="12.75">
      <c r="A22" s="2"/>
      <c r="B22" s="3"/>
      <c r="C22" s="2"/>
      <c r="D22" s="3"/>
      <c r="E22" s="2"/>
      <c r="F22" s="3"/>
      <c r="G22" s="2"/>
    </row>
    <row r="23" spans="1:7" ht="12.75">
      <c r="A23" s="2"/>
      <c r="B23" s="3"/>
      <c r="C23" s="2"/>
      <c r="D23" s="3"/>
      <c r="E23" s="2"/>
      <c r="F23" s="3"/>
      <c r="G23" s="2"/>
    </row>
    <row r="24" spans="1:7" ht="12.75">
      <c r="A24" s="2"/>
      <c r="B24" s="3"/>
      <c r="C24" s="2"/>
      <c r="D24" s="3"/>
      <c r="E24" s="2"/>
      <c r="F24" s="3"/>
      <c r="G24" s="2"/>
    </row>
    <row r="25" spans="1:7" ht="12.75">
      <c r="A25" s="2"/>
      <c r="B25" s="3"/>
      <c r="C25" s="2"/>
      <c r="D25" s="3"/>
      <c r="E25" s="2"/>
      <c r="F25" s="3"/>
      <c r="G25" s="2"/>
    </row>
    <row r="26" spans="1:7" ht="12.75">
      <c r="A26" s="2"/>
      <c r="B26" s="3"/>
      <c r="C26" s="2"/>
      <c r="D26" s="3"/>
      <c r="E26" s="2"/>
      <c r="F26" s="3"/>
      <c r="G26" s="2"/>
    </row>
    <row r="27" spans="1:7" ht="12.75">
      <c r="A27" s="2"/>
      <c r="B27" s="3"/>
      <c r="C27" s="2"/>
      <c r="D27" s="3"/>
      <c r="E27" s="2"/>
      <c r="F27" s="3"/>
      <c r="G2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8"/>
  <sheetViews>
    <sheetView tabSelected="1" workbookViewId="0" topLeftCell="A1">
      <selection activeCell="A9" sqref="A9"/>
    </sheetView>
  </sheetViews>
  <sheetFormatPr defaultColWidth="9.140625" defaultRowHeight="12.75"/>
  <cols>
    <col min="1" max="1" width="14.28125" style="0" customWidth="1"/>
    <col min="2" max="2" width="10.7109375" style="1" customWidth="1"/>
    <col min="3" max="3" width="14.00390625" style="0" customWidth="1"/>
    <col min="4" max="4" width="9.28125" style="1" customWidth="1"/>
    <col min="5" max="5" width="15.28125" style="0" customWidth="1"/>
    <col min="6" max="6" width="3.8515625" style="1" customWidth="1"/>
    <col min="8" max="8" width="15.140625" style="0" customWidth="1"/>
  </cols>
  <sheetData>
    <row r="1" spans="1:7" ht="12.75">
      <c r="A1" s="10" t="s">
        <v>8</v>
      </c>
      <c r="B1" s="7">
        <f>B11</f>
        <v>0.46754356517227696</v>
      </c>
      <c r="C1" s="11" t="s">
        <v>9</v>
      </c>
      <c r="D1" s="7">
        <f>C11</f>
        <v>0.4621417889950255</v>
      </c>
      <c r="E1" s="15" t="s">
        <v>7</v>
      </c>
      <c r="F1" s="7">
        <v>20</v>
      </c>
      <c r="G1" s="15" t="s">
        <v>10</v>
      </c>
    </row>
    <row r="2" spans="1:7" ht="12.75">
      <c r="A2" s="9" t="s">
        <v>12</v>
      </c>
      <c r="B2" s="9"/>
      <c r="C2" s="12" t="s">
        <v>13</v>
      </c>
      <c r="D2" s="12"/>
      <c r="E2" s="13"/>
      <c r="F2" s="14"/>
      <c r="G2" s="15"/>
    </row>
    <row r="3" spans="1:7" ht="15" customHeight="1">
      <c r="A3" s="20"/>
      <c r="B3" s="21"/>
      <c r="C3" s="4" t="s">
        <v>22</v>
      </c>
      <c r="D3" s="8">
        <f>10^(-D11)</f>
        <v>0.04344080705218261</v>
      </c>
      <c r="E3" s="18" t="s">
        <v>24</v>
      </c>
      <c r="F3" s="3">
        <f>-LOG(D3)</f>
        <v>1.3621021149327066</v>
      </c>
      <c r="G3" s="2"/>
    </row>
    <row r="4" spans="1:7" ht="12.75">
      <c r="A4" s="2"/>
      <c r="B4" s="3"/>
      <c r="C4" s="4" t="s">
        <v>23</v>
      </c>
      <c r="D4" s="8">
        <f>10^(-E11)</f>
        <v>2.5138641658072323E-06</v>
      </c>
      <c r="E4" s="18" t="s">
        <v>25</v>
      </c>
      <c r="F4" s="3">
        <f>-LOG(D4)</f>
        <v>5.599658192693869</v>
      </c>
      <c r="G4" s="2"/>
    </row>
    <row r="5" spans="1:7" ht="12.75">
      <c r="A5" s="18" t="s">
        <v>29</v>
      </c>
      <c r="B5" s="3"/>
      <c r="C5" s="2"/>
      <c r="D5" s="3"/>
      <c r="E5" s="2"/>
      <c r="F5" s="3"/>
      <c r="G5" s="2"/>
    </row>
    <row r="6" spans="1:7" ht="12.75">
      <c r="A6" s="18" t="s">
        <v>29</v>
      </c>
      <c r="B6" s="3"/>
      <c r="C6" s="2"/>
      <c r="D6" s="3"/>
      <c r="E6" s="2"/>
      <c r="F6" s="3"/>
      <c r="G6" s="2"/>
    </row>
    <row r="7" spans="1:7" ht="12.75">
      <c r="A7" s="18" t="s">
        <v>31</v>
      </c>
      <c r="B7" s="3"/>
      <c r="C7" s="2"/>
      <c r="D7" s="3"/>
      <c r="E7" s="2"/>
      <c r="F7" s="3"/>
      <c r="G7" s="2"/>
    </row>
    <row r="8" spans="1:7" ht="12.75">
      <c r="A8" s="18" t="s">
        <v>30</v>
      </c>
      <c r="B8" s="3"/>
      <c r="C8" s="2"/>
      <c r="D8" s="3"/>
      <c r="E8" s="2"/>
      <c r="F8" s="3"/>
      <c r="G8" s="2"/>
    </row>
    <row r="9" spans="1:7" ht="13.5" thickBot="1">
      <c r="A9" s="2"/>
      <c r="B9" s="3"/>
      <c r="C9" s="2"/>
      <c r="D9" s="3"/>
      <c r="E9" s="2"/>
      <c r="F9" s="3"/>
      <c r="G9" s="2"/>
    </row>
    <row r="10" spans="1:11" ht="16.5" thickBot="1">
      <c r="A10" s="2"/>
      <c r="B10" s="3">
        <v>15320</v>
      </c>
      <c r="C10" s="2">
        <v>15143</v>
      </c>
      <c r="D10" s="3">
        <v>3188</v>
      </c>
      <c r="E10" s="3">
        <v>13106</v>
      </c>
      <c r="F10" s="3"/>
      <c r="G10" s="2"/>
      <c r="H10" s="23" t="s">
        <v>32</v>
      </c>
      <c r="I10" s="23" t="s">
        <v>33</v>
      </c>
      <c r="J10" s="23" t="s">
        <v>34</v>
      </c>
      <c r="K10" s="23" t="s">
        <v>35</v>
      </c>
    </row>
    <row r="11" spans="1:11" ht="13.5" thickBot="1">
      <c r="A11" s="2"/>
      <c r="B11" s="3">
        <f>B10/32767</f>
        <v>0.46754356517227696</v>
      </c>
      <c r="C11" s="3">
        <f>C10/32767</f>
        <v>0.4621417889950255</v>
      </c>
      <c r="D11" s="3">
        <f>(D10/32767)*14</f>
        <v>1.3621021149327066</v>
      </c>
      <c r="E11" s="3">
        <f>(E10/32767)*14</f>
        <v>5.599658192693869</v>
      </c>
      <c r="F11" s="3"/>
      <c r="G11" s="2"/>
      <c r="H11" s="22" t="s">
        <v>36</v>
      </c>
      <c r="I11" s="22" t="s">
        <v>37</v>
      </c>
      <c r="J11" s="22" t="s">
        <v>38</v>
      </c>
      <c r="K11" s="22">
        <v>2</v>
      </c>
    </row>
    <row r="12" spans="1:11" ht="13.5" thickBot="1">
      <c r="A12" s="2"/>
      <c r="B12" s="3"/>
      <c r="C12" s="2"/>
      <c r="D12" s="3"/>
      <c r="E12" s="2"/>
      <c r="F12" s="3"/>
      <c r="G12" s="2"/>
      <c r="H12" s="22" t="s">
        <v>39</v>
      </c>
      <c r="I12" s="22" t="s">
        <v>37</v>
      </c>
      <c r="J12" s="22" t="s">
        <v>38</v>
      </c>
      <c r="K12" s="22">
        <v>3.8</v>
      </c>
    </row>
    <row r="13" spans="1:11" ht="13.5" thickBot="1">
      <c r="A13" s="2"/>
      <c r="B13" s="3"/>
      <c r="C13" s="2"/>
      <c r="D13" s="3"/>
      <c r="E13" s="2"/>
      <c r="F13" s="3"/>
      <c r="G13" s="2"/>
      <c r="H13" s="22" t="s">
        <v>40</v>
      </c>
      <c r="I13" s="22" t="s">
        <v>37</v>
      </c>
      <c r="J13" s="22" t="s">
        <v>38</v>
      </c>
      <c r="K13" s="22">
        <v>5.3</v>
      </c>
    </row>
    <row r="14" spans="1:11" ht="13.5" thickBot="1">
      <c r="A14" s="2"/>
      <c r="B14" s="3"/>
      <c r="C14" s="2"/>
      <c r="D14" s="3"/>
      <c r="E14" s="2"/>
      <c r="F14" s="3"/>
      <c r="G14" s="2"/>
      <c r="H14" s="22" t="s">
        <v>41</v>
      </c>
      <c r="I14" s="22" t="s">
        <v>37</v>
      </c>
      <c r="J14" s="22" t="s">
        <v>42</v>
      </c>
      <c r="K14" s="22">
        <v>6.5</v>
      </c>
    </row>
    <row r="15" spans="1:11" ht="13.5" thickBot="1">
      <c r="A15" s="2"/>
      <c r="B15" s="3"/>
      <c r="C15" s="2"/>
      <c r="D15" s="3"/>
      <c r="E15" s="2"/>
      <c r="F15" s="3"/>
      <c r="G15" s="2"/>
      <c r="H15" s="22" t="s">
        <v>36</v>
      </c>
      <c r="I15" s="22" t="s">
        <v>38</v>
      </c>
      <c r="J15" s="22" t="s">
        <v>42</v>
      </c>
      <c r="K15" s="22">
        <v>8.8</v>
      </c>
    </row>
    <row r="16" spans="1:11" ht="13.5" thickBot="1">
      <c r="A16" s="2"/>
      <c r="B16" s="3"/>
      <c r="C16" s="2"/>
      <c r="D16" s="3"/>
      <c r="E16" s="2"/>
      <c r="F16" s="3"/>
      <c r="G16" s="2"/>
      <c r="H16" s="22" t="s">
        <v>43</v>
      </c>
      <c r="I16" s="22" t="s">
        <v>44</v>
      </c>
      <c r="J16" s="22" t="s">
        <v>37</v>
      </c>
      <c r="K16" s="22">
        <v>9.1</v>
      </c>
    </row>
    <row r="17" spans="1:11" ht="13.5" thickBot="1">
      <c r="A17" s="2"/>
      <c r="B17" s="3"/>
      <c r="C17" s="2"/>
      <c r="D17" s="3"/>
      <c r="E17" s="2"/>
      <c r="F17" s="3"/>
      <c r="G17" s="2"/>
      <c r="H17" s="22" t="s">
        <v>45</v>
      </c>
      <c r="I17" s="22" t="s">
        <v>46</v>
      </c>
      <c r="J17" s="22" t="s">
        <v>47</v>
      </c>
      <c r="K17" s="22">
        <v>11.1</v>
      </c>
    </row>
    <row r="18" spans="1:7" ht="12.75">
      <c r="A18" s="2"/>
      <c r="B18" s="3"/>
      <c r="C18" s="2"/>
      <c r="D18" s="3"/>
      <c r="E18" s="2"/>
      <c r="F18" s="3"/>
      <c r="G18" s="2"/>
    </row>
    <row r="19" spans="1:7" ht="12.75">
      <c r="A19" s="2"/>
      <c r="B19" s="3"/>
      <c r="C19" s="2"/>
      <c r="D19" s="3"/>
      <c r="E19" s="2"/>
      <c r="F19" s="3"/>
      <c r="G19" s="2"/>
    </row>
    <row r="20" spans="1:7" ht="12.75">
      <c r="A20" s="2"/>
      <c r="B20" s="3"/>
      <c r="C20" s="2"/>
      <c r="D20" s="3"/>
      <c r="E20" s="2"/>
      <c r="F20" s="3"/>
      <c r="G20" s="2"/>
    </row>
    <row r="21" spans="1:7" ht="12.75">
      <c r="A21" s="2"/>
      <c r="B21" s="3"/>
      <c r="C21" s="2"/>
      <c r="D21" s="3"/>
      <c r="E21" s="2"/>
      <c r="F21" s="3"/>
      <c r="G21" s="2"/>
    </row>
    <row r="22" spans="1:7" ht="12.75">
      <c r="A22" s="2"/>
      <c r="B22" s="3"/>
      <c r="C22" s="2"/>
      <c r="D22" s="3"/>
      <c r="E22" s="2"/>
      <c r="F22" s="3"/>
      <c r="G22" s="2"/>
    </row>
    <row r="23" spans="1:7" ht="12.75">
      <c r="A23" s="2"/>
      <c r="B23" s="3"/>
      <c r="C23" s="2"/>
      <c r="D23" s="3"/>
      <c r="E23" s="2"/>
      <c r="F23" s="3"/>
      <c r="G23" s="2"/>
    </row>
    <row r="24" spans="1:7" ht="12.75">
      <c r="A24" s="2"/>
      <c r="B24" s="3"/>
      <c r="C24" s="2"/>
      <c r="D24" s="3"/>
      <c r="E24" s="2"/>
      <c r="F24" s="3"/>
      <c r="G24" s="2"/>
    </row>
    <row r="25" spans="1:7" ht="12.75">
      <c r="A25" s="2"/>
      <c r="B25" s="3"/>
      <c r="C25" s="2"/>
      <c r="D25" s="3"/>
      <c r="E25" s="2"/>
      <c r="F25" s="3"/>
      <c r="G25" s="2"/>
    </row>
    <row r="26" spans="1:7" ht="12.75">
      <c r="A26" s="2"/>
      <c r="B26" s="3"/>
      <c r="C26" s="2"/>
      <c r="D26" s="3"/>
      <c r="E26" s="2"/>
      <c r="F26" s="3"/>
      <c r="G26" s="2"/>
    </row>
    <row r="27" spans="1:7" ht="12.75">
      <c r="A27" s="2"/>
      <c r="B27" s="3"/>
      <c r="C27" s="2"/>
      <c r="D27" s="3"/>
      <c r="E27" s="2"/>
      <c r="F27" s="3"/>
      <c r="G27" s="2"/>
    </row>
    <row r="28" spans="1:7" ht="12.75">
      <c r="A28" s="2"/>
      <c r="B28" s="3"/>
      <c r="C28" s="2"/>
      <c r="D28" s="3"/>
      <c r="E28" s="2"/>
      <c r="F28" s="3"/>
      <c r="G28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42"/>
  <sheetViews>
    <sheetView workbookViewId="0" topLeftCell="C124">
      <selection activeCell="I72" sqref="I72:I142"/>
    </sheetView>
  </sheetViews>
  <sheetFormatPr defaultColWidth="9.140625" defaultRowHeight="12.75"/>
  <sheetData>
    <row r="1" spans="3:10" ht="12.75">
      <c r="C1" t="s">
        <v>0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J1" t="s">
        <v>19</v>
      </c>
    </row>
    <row r="2" spans="3:10" ht="12.75">
      <c r="C2">
        <v>0</v>
      </c>
      <c r="D2">
        <f>10^-C2</f>
        <v>1</v>
      </c>
      <c r="E2">
        <f aca="true" t="shared" si="0" ref="E2:E33">($B$7)/($D2)</f>
        <v>1E-14</v>
      </c>
      <c r="F2">
        <f>('Di-protic'!$D$3*$D2)/(($D2^2)+($D2*'Di-protic'!$D$3)+('Di-protic'!$D$3*'Di-protic'!$D$4))</f>
        <v>0.04163226338491134</v>
      </c>
      <c r="G2">
        <f>('Di-protic'!$D$3*'Di-protic'!$D$4)/(($D2^2)+($D2*'Di-protic'!$D$3)+('Di-protic'!$D$3*'Di-protic'!$D$4))</f>
        <v>1.0465785506477712E-07</v>
      </c>
      <c r="H2">
        <f>(($F2)+(2*$G2)+(($E2-$D2)/'Di-protic'!$D$1))/(1-(($E2-$D2)/'Di-protic'!$B$1))</f>
        <v>-0.6761118360025629</v>
      </c>
      <c r="I2">
        <f>IF(J2&lt;0,0,J2)</f>
        <v>0</v>
      </c>
      <c r="J2">
        <f>($H2*'Di-protic'!$D$1*'Di-protic'!$F$1)/('Di-protic'!$B$1)</f>
        <v>-13.366007222698185</v>
      </c>
    </row>
    <row r="3" spans="3:10" ht="12.75">
      <c r="C3">
        <v>0.1</v>
      </c>
      <c r="D3">
        <f aca="true" t="shared" si="1" ref="D3:D66">10^-C3</f>
        <v>0.7943282347242815</v>
      </c>
      <c r="E3">
        <f t="shared" si="0"/>
        <v>1.2589254117941673E-14</v>
      </c>
      <c r="F3">
        <f>('Di-protic'!$D$3*$D3)/(($D3^2)+($D3*'Di-protic'!$D$3)+('Di-protic'!$D$3*'Di-protic'!$D$4))</f>
        <v>0.05185295440294708</v>
      </c>
      <c r="G3">
        <f>('Di-protic'!$D$3*'Di-protic'!$D$4)/(($D3^2)+($D3*'Di-protic'!$D$3)+('Di-protic'!$D$3*'Di-protic'!$D$4))</f>
        <v>1.641025438432906E-07</v>
      </c>
      <c r="H3">
        <f>(($F3)+(2*$G3)+(($E3-$D3)/'Di-protic'!$D$1))/(1-(($E3-$D3)/'Di-protic'!$B$1))</f>
        <v>-0.6176294030286522</v>
      </c>
      <c r="I3">
        <f aca="true" t="shared" si="2" ref="I3:I66">IF(J3&lt;0,0,J3)</f>
        <v>0</v>
      </c>
      <c r="J3">
        <f>($H3*'Di-protic'!$D$1*'Di-protic'!$F$1)/('Di-protic'!$B$1)</f>
        <v>-12.209872128019427</v>
      </c>
    </row>
    <row r="4" spans="3:10" ht="12.75">
      <c r="C4">
        <v>0.2</v>
      </c>
      <c r="D4">
        <f t="shared" si="1"/>
        <v>0.6309573444801932</v>
      </c>
      <c r="E4">
        <f t="shared" si="0"/>
        <v>1.5848931924611135E-14</v>
      </c>
      <c r="F4">
        <f>('Di-protic'!$D$3*$D4)/(($D4^2)+($D4*'Di-protic'!$D$3)+('Di-protic'!$D$3*'Di-protic'!$D$4))</f>
        <v>0.06441416810656488</v>
      </c>
      <c r="G4">
        <f>('Di-protic'!$D$3*'Di-protic'!$D$4)/(($D4^2)+($D4*'Di-protic'!$D$3)+('Di-protic'!$D$3*'Di-protic'!$D$4))</f>
        <v>2.5663932814155514E-07</v>
      </c>
      <c r="H4">
        <f>(($F4)+(2*$G4)+(($E4-$D4)/'Di-protic'!$D$1))/(1-(($E4-$D4)/'Di-protic'!$B$1))</f>
        <v>-0.5536778875586409</v>
      </c>
      <c r="I4">
        <f t="shared" si="2"/>
        <v>0</v>
      </c>
      <c r="J4">
        <f>($H4*'Di-protic'!$D$1*'Di-protic'!$F$1)/('Di-protic'!$B$1)</f>
        <v>-10.945619127024152</v>
      </c>
    </row>
    <row r="5" spans="3:10" ht="12.75">
      <c r="C5">
        <v>0.3</v>
      </c>
      <c r="D5">
        <f t="shared" si="1"/>
        <v>0.5011872336272722</v>
      </c>
      <c r="E5">
        <f t="shared" si="0"/>
        <v>1.9952623149688797E-14</v>
      </c>
      <c r="F5">
        <f>('Di-protic'!$D$3*$D5)/(($D5^2)+($D5*'Di-protic'!$D$3)+('Di-protic'!$D$3*'Di-protic'!$D$4))</f>
        <v>0.07976230826911263</v>
      </c>
      <c r="G5">
        <f>('Di-protic'!$D$3*'Di-protic'!$D$4)/(($D5^2)+($D5*'Di-protic'!$D$3)+('Di-protic'!$D$3*'Di-protic'!$D$4))</f>
        <v>4.000732562332394E-07</v>
      </c>
      <c r="H5">
        <f>(($F5)+(2*$G5)+(($E5-$D5)/'Di-protic'!$D$1))/(1-(($E5-$D5)/'Di-protic'!$B$1))</f>
        <v>-0.48491559025638453</v>
      </c>
      <c r="I5">
        <f t="shared" si="2"/>
        <v>0</v>
      </c>
      <c r="J5">
        <f>($H5*'Di-protic'!$D$1*'Di-protic'!$F$1)/('Di-protic'!$B$1)</f>
        <v>-9.5862621191285</v>
      </c>
    </row>
    <row r="6" spans="2:10" ht="12.75">
      <c r="B6" s="17"/>
      <c r="C6">
        <v>0.4</v>
      </c>
      <c r="D6">
        <f t="shared" si="1"/>
        <v>0.3981071705534972</v>
      </c>
      <c r="E6">
        <f t="shared" si="0"/>
        <v>2.5118864315095804E-14</v>
      </c>
      <c r="F6">
        <f>('Di-protic'!$D$3*$D6)/(($D6^2)+($D6*'Di-protic'!$D$3)+('Di-protic'!$D$3*'Di-protic'!$D$4))</f>
        <v>0.09838292160332074</v>
      </c>
      <c r="G6">
        <f>('Di-protic'!$D$3*'Di-protic'!$D$4)/(($D6^2)+($D6*'Di-protic'!$D$3)+('Di-protic'!$D$3*'Di-protic'!$D$4))</f>
        <v>6.212430205719579E-07</v>
      </c>
      <c r="H6">
        <f>(($F6)+(2*$G6)+(($E6-$D6)/'Di-protic'!$D$1))/(1-(($E6-$D6)/'Di-protic'!$B$1))</f>
        <v>-0.4121311010523134</v>
      </c>
      <c r="I6">
        <f t="shared" si="2"/>
        <v>0</v>
      </c>
      <c r="J6">
        <f>($H6*'Di-protic'!$D$1*'Di-protic'!$F$1)/('Di-protic'!$B$1)</f>
        <v>-8.14739068307465</v>
      </c>
    </row>
    <row r="7" spans="1:10" ht="12.75">
      <c r="A7" t="s">
        <v>20</v>
      </c>
      <c r="B7" s="17">
        <v>1E-14</v>
      </c>
      <c r="C7">
        <v>0.5</v>
      </c>
      <c r="D7">
        <f t="shared" si="1"/>
        <v>0.31622776601683794</v>
      </c>
      <c r="E7">
        <f t="shared" si="0"/>
        <v>3.162277660168379E-14</v>
      </c>
      <c r="F7">
        <f>('Di-protic'!$D$3*$D7)/(($D7^2)+($D7*'Di-protic'!$D$3)+('Di-protic'!$D$3*'Di-protic'!$D$4))</f>
        <v>0.12077998634141598</v>
      </c>
      <c r="G7">
        <f>('Di-protic'!$D$3*'Di-protic'!$D$4)/(($D7^2)+($D7*'Di-protic'!$D$3)+('Di-protic'!$D$3*'Di-protic'!$D$4))</f>
        <v>9.601449089521309E-07</v>
      </c>
      <c r="H7">
        <f>(($F7)+(2*$G7)+(($E7-$D7)/'Di-protic'!$D$1))/(1-(($E7-$D7)/'Di-protic'!$B$1))</f>
        <v>-0.3361353016543493</v>
      </c>
      <c r="I7">
        <f t="shared" si="2"/>
        <v>0</v>
      </c>
      <c r="J7">
        <f>($H7*'Di-protic'!$D$1*'Di-protic'!$F$1)/('Di-protic'!$B$1)</f>
        <v>-6.645035082182522</v>
      </c>
    </row>
    <row r="8" spans="2:10" ht="12.75">
      <c r="B8" s="17"/>
      <c r="C8">
        <v>0.6</v>
      </c>
      <c r="D8">
        <f t="shared" si="1"/>
        <v>0.251188643150958</v>
      </c>
      <c r="E8">
        <f t="shared" si="0"/>
        <v>3.9810717055349725E-14</v>
      </c>
      <c r="F8">
        <f>('Di-protic'!$D$3*$D8)/(($D8^2)+($D8*'Di-protic'!$D$3)+('Di-protic'!$D$3*'Di-protic'!$D$4))</f>
        <v>0.1474419577602477</v>
      </c>
      <c r="G8">
        <f>('Di-protic'!$D$3*'Di-protic'!$D$4)/(($D8^2)+($D8*'Di-protic'!$D$3)+('Di-protic'!$D$3*'Di-protic'!$D$4))</f>
        <v>1.475580462159667E-06</v>
      </c>
      <c r="H8">
        <f>(($F8)+(2*$G8)+(($E8-$D8)/'Di-protic'!$D$1))/(1-(($E8-$D8)/'Di-protic'!$B$1))</f>
        <v>-0.2576589144110483</v>
      </c>
      <c r="I8">
        <f t="shared" si="2"/>
        <v>0</v>
      </c>
      <c r="J8">
        <f>($H8*'Di-protic'!$D$1*'Di-protic'!$F$1)/('Di-protic'!$B$1)</f>
        <v>-5.093640915047656</v>
      </c>
    </row>
    <row r="9" spans="3:10" ht="12.75">
      <c r="C9">
        <v>0.7</v>
      </c>
      <c r="D9">
        <f t="shared" si="1"/>
        <v>0.19952623149688795</v>
      </c>
      <c r="E9">
        <f t="shared" si="0"/>
        <v>5.011872336272723E-14</v>
      </c>
      <c r="F9">
        <f>('Di-protic'!$D$3*$D9)/(($D9^2)+($D9*'Di-protic'!$D$3)+('Di-protic'!$D$3*'Di-protic'!$D$4))</f>
        <v>0.17879260271350841</v>
      </c>
      <c r="G9">
        <f>('Di-protic'!$D$3*'Di-protic'!$D$4)/(($D9^2)+($D9*'Di-protic'!$D$3)+('Di-protic'!$D$3*'Di-protic'!$D$4))</f>
        <v>2.2526377293900225E-06</v>
      </c>
      <c r="H9">
        <f>(($F9)+(2*$G9)+(($E9-$D9)/'Di-protic'!$D$1))/(1-(($E9-$D9)/'Di-protic'!$B$1))</f>
        <v>-0.17728725074202442</v>
      </c>
      <c r="I9">
        <f t="shared" si="2"/>
        <v>0</v>
      </c>
      <c r="J9">
        <f>($H9*'Di-protic'!$D$1*'Di-protic'!$F$1)/('Di-protic'!$B$1)</f>
        <v>-3.50477916186224</v>
      </c>
    </row>
    <row r="10" spans="3:10" ht="12.75">
      <c r="C10">
        <v>0.8</v>
      </c>
      <c r="D10">
        <f t="shared" si="1"/>
        <v>0.15848931924611132</v>
      </c>
      <c r="E10">
        <f t="shared" si="0"/>
        <v>6.309573444801934E-14</v>
      </c>
      <c r="F10">
        <f>('Di-protic'!$D$3*$D10)/(($D10^2)+($D10*'Di-protic'!$D$3)+('Di-protic'!$D$3*'Di-protic'!$D$4))</f>
        <v>0.21512718096554426</v>
      </c>
      <c r="G10">
        <f>('Di-protic'!$D$3*'Di-protic'!$D$4)/(($D10^2)+($D10*'Di-protic'!$D$3)+('Di-protic'!$D$3*'Di-protic'!$D$4))</f>
        <v>3.412220545162563E-06</v>
      </c>
      <c r="H10">
        <f>(($F10)+(2*$G10)+(($E10-$D10)/'Di-protic'!$D$1))/(1-(($E10-$D10)/'Di-protic'!$B$1))</f>
        <v>-0.09545395169439205</v>
      </c>
      <c r="I10">
        <f t="shared" si="2"/>
        <v>0</v>
      </c>
      <c r="J10">
        <f>($H10*'Di-protic'!$D$1*'Di-protic'!$F$1)/('Di-protic'!$B$1)</f>
        <v>-1.8870224419166828</v>
      </c>
    </row>
    <row r="11" spans="3:10" ht="12.75">
      <c r="C11">
        <v>0.9</v>
      </c>
      <c r="D11">
        <f t="shared" si="1"/>
        <v>0.12589254117941667</v>
      </c>
      <c r="E11">
        <f t="shared" si="0"/>
        <v>7.943282347242818E-14</v>
      </c>
      <c r="F11">
        <f>('Di-protic'!$D$3*$D11)/(($D11^2)+($D11*'Di-protic'!$D$3)+('Di-protic'!$D$3*'Di-protic'!$D$4))</f>
        <v>0.2565388623897682</v>
      </c>
      <c r="G11">
        <f>('Di-protic'!$D$3*'Di-protic'!$D$4)/(($D11^2)+($D11*'Di-protic'!$D$3)+('Di-protic'!$D$3*'Di-protic'!$D$4))</f>
        <v>5.122653393575569E-06</v>
      </c>
      <c r="H11">
        <f>(($F11)+(2*$G11)+(($E11-$D11)/'Di-protic'!$D$1))/(1-(($E11-$D11)/'Di-protic'!$B$1))</f>
        <v>-0.012496982062358884</v>
      </c>
      <c r="I11">
        <f t="shared" si="2"/>
        <v>0</v>
      </c>
      <c r="J11">
        <f>($H11*'Di-protic'!$D$1*'Di-protic'!$F$1)/('Di-protic'!$B$1)</f>
        <v>-0.24705195740248123</v>
      </c>
    </row>
    <row r="12" spans="3:10" ht="12.75">
      <c r="C12">
        <v>1</v>
      </c>
      <c r="D12">
        <f t="shared" si="1"/>
        <v>0.1</v>
      </c>
      <c r="E12">
        <f t="shared" si="0"/>
        <v>9.999999999999999E-14</v>
      </c>
      <c r="F12">
        <f>('Di-protic'!$D$3*$D12)/(($D12^2)+($D12*'Di-protic'!$D$3)+('Di-protic'!$D$3*'Di-protic'!$D$4))</f>
        <v>0.3028460117039633</v>
      </c>
      <c r="G12">
        <f>('Di-protic'!$D$3*'Di-protic'!$D$4)/(($D12^2)+($D12*'Di-protic'!$D$3)+('Di-protic'!$D$3*'Di-protic'!$D$4))</f>
        <v>7.6131373658023095E-06</v>
      </c>
      <c r="H12">
        <f>(($F12)+(2*$G12)+(($E12-$D12)/'Di-protic'!$D$1))/(1-(($E12-$D12)/'Di-protic'!$B$1))</f>
        <v>0.07124028628059104</v>
      </c>
      <c r="I12">
        <f t="shared" si="2"/>
        <v>1.4083441973198305</v>
      </c>
      <c r="J12">
        <f>($H12*'Di-protic'!$D$1*'Di-protic'!$F$1)/('Di-protic'!$B$1)</f>
        <v>1.4083441973198305</v>
      </c>
    </row>
    <row r="13" spans="3:10" ht="12.75">
      <c r="C13">
        <v>1.1</v>
      </c>
      <c r="D13">
        <f t="shared" si="1"/>
        <v>0.0794328234724281</v>
      </c>
      <c r="E13">
        <f t="shared" si="0"/>
        <v>1.258925411794168E-13</v>
      </c>
      <c r="F13">
        <f>('Di-protic'!$D$3*$D13)/(($D13^2)+($D13*'Di-protic'!$D$3)+('Di-protic'!$D$3*'Di-protic'!$D$4))</f>
        <v>0.3535365629261364</v>
      </c>
      <c r="G13">
        <f>('Di-protic'!$D$3*'Di-protic'!$D$4)/(($D13^2)+($D13*'Di-protic'!$D$3)+('Di-protic'!$D$3*'Di-protic'!$D$4))</f>
        <v>1.1188610173867974E-05</v>
      </c>
      <c r="H13">
        <f>(($F13)+(2*$G13)+(($E13-$D13)/'Di-protic'!$D$1))/(1-(($E13-$D13)/'Di-protic'!$B$1))</f>
        <v>0.1552954197469321</v>
      </c>
      <c r="I13">
        <f t="shared" si="2"/>
        <v>3.070024205258215</v>
      </c>
      <c r="J13">
        <f>($H13*'Di-protic'!$D$1*'Di-protic'!$F$1)/('Di-protic'!$B$1)</f>
        <v>3.070024205258215</v>
      </c>
    </row>
    <row r="14" spans="3:10" ht="12.75">
      <c r="C14">
        <v>1.2</v>
      </c>
      <c r="D14">
        <f t="shared" si="1"/>
        <v>0.06309573444801932</v>
      </c>
      <c r="E14">
        <f t="shared" si="0"/>
        <v>1.5848931924611137E-13</v>
      </c>
      <c r="F14">
        <f>('Di-protic'!$D$3*$D14)/(($D14^2)+($D14*'Di-protic'!$D$3)+('Di-protic'!$D$3*'Di-protic'!$D$4))</f>
        <v>0.40774837179137086</v>
      </c>
      <c r="G14">
        <f>('Di-protic'!$D$3*'Di-protic'!$D$4)/(($D14^2)+($D14*'Di-protic'!$D$3)+('Di-protic'!$D$3*'Di-protic'!$D$4))</f>
        <v>1.624553592219496E-05</v>
      </c>
      <c r="H14">
        <f>(($F14)+(2*$G14)+(($E14-$D14)/'Di-protic'!$D$1))/(1-(($E14-$D14)/'Di-protic'!$B$1))</f>
        <v>0.23899866676073636</v>
      </c>
      <c r="I14">
        <f t="shared" si="2"/>
        <v>4.724747794723017</v>
      </c>
      <c r="J14">
        <f>($H14*'Di-protic'!$D$1*'Di-protic'!$F$1)/('Di-protic'!$B$1)</f>
        <v>4.724747794723017</v>
      </c>
    </row>
    <row r="15" spans="3:10" ht="12.75">
      <c r="C15">
        <v>1.3</v>
      </c>
      <c r="D15">
        <f t="shared" si="1"/>
        <v>0.050118723362727206</v>
      </c>
      <c r="E15">
        <f t="shared" si="0"/>
        <v>1.9952623149688805E-13</v>
      </c>
      <c r="F15">
        <f>('Di-protic'!$D$3*$D15)/(($D15^2)+($D15*'Di-protic'!$D$3)+('Di-protic'!$D$3*'Di-protic'!$D$4))</f>
        <v>0.4643011266542181</v>
      </c>
      <c r="G15">
        <f>('Di-protic'!$D$3*'Di-protic'!$D$4)/(($D15^2)+($D15*'Di-protic'!$D$3)+('Di-protic'!$D$3*'Di-protic'!$D$4))</f>
        <v>2.328850150456928E-05</v>
      </c>
      <c r="H15">
        <f>(($F15)+(2*$G15)+(($E15-$D15)/'Di-protic'!$D$1))/(1-(($E15-$D15)/'Di-protic'!$B$1))</f>
        <v>0.32144169087709096</v>
      </c>
      <c r="I15">
        <f t="shared" si="2"/>
        <v>6.354558126568915</v>
      </c>
      <c r="J15">
        <f>($H15*'Di-protic'!$D$1*'Di-protic'!$F$1)/('Di-protic'!$B$1)</f>
        <v>6.354558126568915</v>
      </c>
    </row>
    <row r="16" spans="3:10" ht="12.75">
      <c r="C16">
        <v>1.4</v>
      </c>
      <c r="D16">
        <f t="shared" si="1"/>
        <v>0.03981071705534973</v>
      </c>
      <c r="E16">
        <f t="shared" si="0"/>
        <v>2.51188643150958E-13</v>
      </c>
      <c r="F16">
        <f>('Di-protic'!$D$3*$D16)/(($D16^2)+($D16*'Di-protic'!$D$3)+('Di-protic'!$D$3*'Di-protic'!$D$4))</f>
        <v>0.5217847506880899</v>
      </c>
      <c r="G16">
        <f>('Di-protic'!$D$3*'Di-protic'!$D$4)/(($D16^2)+($D16*'Di-protic'!$D$3)+('Di-protic'!$D$3*'Di-protic'!$D$4))</f>
        <v>3.2948313520597223E-05</v>
      </c>
      <c r="H16">
        <f>(($F16)+(2*$G16)+(($E16-$D16)/'Di-protic'!$D$1))/(1-(($E16-$D16)/'Di-protic'!$B$1))</f>
        <v>0.40151797649459847</v>
      </c>
      <c r="I16">
        <f t="shared" si="2"/>
        <v>7.937580571876899</v>
      </c>
      <c r="J16">
        <f>($H16*'Di-protic'!$D$1*'Di-protic'!$F$1)/('Di-protic'!$B$1)</f>
        <v>7.937580571876899</v>
      </c>
    </row>
    <row r="17" spans="3:10" ht="12.75">
      <c r="C17">
        <v>1.5</v>
      </c>
      <c r="D17">
        <f t="shared" si="1"/>
        <v>0.031622776601683784</v>
      </c>
      <c r="E17">
        <f t="shared" si="0"/>
        <v>3.16227766016838E-13</v>
      </c>
      <c r="F17">
        <f>('Di-protic'!$D$3*$D17)/(($D17^2)+($D17*'Di-protic'!$D$3)+('Di-protic'!$D$3*'Di-protic'!$D$4))</f>
        <v>0.5786935090312205</v>
      </c>
      <c r="G17">
        <f>('Di-protic'!$D$3*'Di-protic'!$D$4)/(($D17^2)+($D17*'Di-protic'!$D$3)+('Di-protic'!$D$3*'Di-protic'!$D$4))</f>
        <v>4.6003451678603366E-05</v>
      </c>
      <c r="H17">
        <f>(($F17)+(2*$G17)+(($E17-$D17)/'Di-protic'!$D$1))/(1-(($E17-$D17)/'Di-protic'!$B$1))</f>
        <v>0.4780271064258864</v>
      </c>
      <c r="I17">
        <f t="shared" si="2"/>
        <v>9.450084167894515</v>
      </c>
      <c r="J17">
        <f>($H17*'Di-protic'!$D$1*'Di-protic'!$F$1)/('Di-protic'!$B$1)</f>
        <v>9.450084167894515</v>
      </c>
    </row>
    <row r="18" spans="3:10" ht="12.75">
      <c r="C18">
        <v>1.6</v>
      </c>
      <c r="D18">
        <f t="shared" si="1"/>
        <v>0.02511886431509578</v>
      </c>
      <c r="E18">
        <f t="shared" si="0"/>
        <v>3.981071705534976E-13</v>
      </c>
      <c r="F18">
        <f>('Di-protic'!$D$3*$D18)/(($D18^2)+($D18*'Di-protic'!$D$3)+('Di-protic'!$D$3*'Di-protic'!$D$4))</f>
        <v>0.6335802330319549</v>
      </c>
      <c r="G18">
        <f>('Di-protic'!$D$3*'Di-protic'!$D$4)/(($D18^2)+($D18*'Di-protic'!$D$3)+('Di-protic'!$D$3*'Di-protic'!$D$4))</f>
        <v>6.340790825585355E-05</v>
      </c>
      <c r="H18">
        <f>(($F18)+(2*$G18)+(($E18-$D18)/'Di-protic'!$D$1))/(1-(($E18-$D18)/'Di-protic'!$B$1))</f>
        <v>0.5498149824062097</v>
      </c>
      <c r="I18">
        <f t="shared" si="2"/>
        <v>10.869253627385424</v>
      </c>
      <c r="J18">
        <f>($H18*'Di-protic'!$D$1*'Di-protic'!$F$1)/('Di-protic'!$B$1)</f>
        <v>10.869253627385424</v>
      </c>
    </row>
    <row r="19" spans="3:10" ht="12.75">
      <c r="C19">
        <v>1.7</v>
      </c>
      <c r="D19">
        <f t="shared" si="1"/>
        <v>0.019952623149688792</v>
      </c>
      <c r="E19">
        <f t="shared" si="0"/>
        <v>5.011872336272724E-13</v>
      </c>
      <c r="F19">
        <f>('Di-protic'!$D$3*$D19)/(($D19^2)+($D19*'Di-protic'!$D$3)+('Di-protic'!$D$3*'Di-protic'!$D$4))</f>
        <v>0.6851980828573832</v>
      </c>
      <c r="G19">
        <f>('Di-protic'!$D$3*'Di-protic'!$D$4)/(($D19^2)+($D19*'Di-protic'!$D$3)+('Di-protic'!$D$3*'Di-protic'!$D$4))</f>
        <v>8.632924573638612E-05</v>
      </c>
      <c r="H19">
        <f>(($F19)+(2*$G19)+(($E19-$D19)/'Di-protic'!$D$1))/(1-(($E19-$D19)/'Di-protic'!$B$1))</f>
        <v>0.6159121779961535</v>
      </c>
      <c r="I19">
        <f t="shared" si="2"/>
        <v>12.175924427409598</v>
      </c>
      <c r="J19">
        <f>($H19*'Di-protic'!$D$1*'Di-protic'!$F$1)/('Di-protic'!$B$1)</f>
        <v>12.175924427409598</v>
      </c>
    </row>
    <row r="20" spans="3:10" ht="12.75">
      <c r="C20">
        <v>1.8</v>
      </c>
      <c r="D20">
        <f t="shared" si="1"/>
        <v>0.015848931924611124</v>
      </c>
      <c r="E20">
        <f t="shared" si="0"/>
        <v>6.309573444801936E-13</v>
      </c>
      <c r="F20">
        <f>('Di-protic'!$D$3*$D20)/(($D20^2)+($D20*'Di-protic'!$D$3)+('Di-protic'!$D$3*'Di-protic'!$D$4))</f>
        <v>0.7326016261608765</v>
      </c>
      <c r="G20">
        <f>('Di-protic'!$D$3*'Di-protic'!$D$4)/(($D20^2)+($D20*'Di-protic'!$D$3)+('Di-protic'!$D$3*'Di-protic'!$D$4))</f>
        <v>0.00011620095187348855</v>
      </c>
      <c r="H20">
        <f>(($F20)+(2*$G20)+(($E20-$D20)/'Di-protic'!$D$1))/(1-(($E20-$D20)/'Di-protic'!$B$1))</f>
        <v>0.6756365745533983</v>
      </c>
      <c r="I20">
        <f t="shared" si="2"/>
        <v>13.356611812613721</v>
      </c>
      <c r="J20">
        <f>($H20*'Di-protic'!$D$1*'Di-protic'!$F$1)/('Di-protic'!$B$1)</f>
        <v>13.356611812613721</v>
      </c>
    </row>
    <row r="21" spans="3:10" ht="12.75">
      <c r="C21">
        <v>1.9</v>
      </c>
      <c r="D21">
        <f t="shared" si="1"/>
        <v>0.012589254117941664</v>
      </c>
      <c r="E21">
        <f t="shared" si="0"/>
        <v>7.94328234724282E-13</v>
      </c>
      <c r="F21">
        <f>('Di-protic'!$D$3*$D21)/(($D21^2)+($D21*'Di-protic'!$D$3)+('Di-protic'!$D$3*'Di-protic'!$D$4))</f>
        <v>0.7751924915220294</v>
      </c>
      <c r="G21">
        <f>('Di-protic'!$D$3*'Di-protic'!$D$4)/(($D21^2)+($D21*'Di-protic'!$D$3)+('Di-protic'!$D$3*'Di-protic'!$D$4))</f>
        <v>0.00015479301694790732</v>
      </c>
      <c r="H21">
        <f>(($F21)+(2*$G21)+(($E21-$D21)/'Di-protic'!$D$1))/(1-(($E21-$D21)/'Di-protic'!$B$1))</f>
        <v>0.728641300077155</v>
      </c>
      <c r="I21">
        <f t="shared" si="2"/>
        <v>14.40445849486731</v>
      </c>
      <c r="J21">
        <f>($H21*'Di-protic'!$D$1*'Di-protic'!$F$1)/('Di-protic'!$B$1)</f>
        <v>14.40445849486731</v>
      </c>
    </row>
    <row r="22" spans="3:10" ht="12.75">
      <c r="C22">
        <v>2</v>
      </c>
      <c r="D22">
        <f t="shared" si="1"/>
        <v>0.01</v>
      </c>
      <c r="E22">
        <f t="shared" si="0"/>
        <v>1E-12</v>
      </c>
      <c r="F22">
        <f>('Di-protic'!$D$3*$D22)/(($D22^2)+($D22*'Di-protic'!$D$3)+('Di-protic'!$D$3*'Di-protic'!$D$4))</f>
        <v>0.8127110029815863</v>
      </c>
      <c r="G22">
        <f>('Di-protic'!$D$3*'Di-protic'!$D$4)/(($D22^2)+($D22*'Di-protic'!$D$3)+('Di-protic'!$D$3*'Di-protic'!$D$4))</f>
        <v>0.00020430450675526645</v>
      </c>
      <c r="H22">
        <f>(($F22)+(2*$G22)+(($E22-$D22)/'Di-protic'!$D$1))/(1-(($E22-$D22)/'Di-protic'!$B$1))</f>
        <v>0.7749072202076819</v>
      </c>
      <c r="I22">
        <f t="shared" si="2"/>
        <v>15.319086208361524</v>
      </c>
      <c r="J22">
        <f>($H22*'Di-protic'!$D$1*'Di-protic'!$F$1)/('Di-protic'!$B$1)</f>
        <v>15.319086208361524</v>
      </c>
    </row>
    <row r="23" spans="3:10" ht="12.75">
      <c r="C23">
        <v>2.1</v>
      </c>
      <c r="D23">
        <f t="shared" si="1"/>
        <v>0.007943282347242812</v>
      </c>
      <c r="E23">
        <f t="shared" si="0"/>
        <v>1.2589254117941677E-12</v>
      </c>
      <c r="F23">
        <f>('Di-protic'!$D$3*$D23)/(($D23^2)+($D23*'Di-protic'!$D$3)+('Di-protic'!$D$3*'Di-protic'!$D$4))</f>
        <v>0.8451874484537956</v>
      </c>
      <c r="G23">
        <f>('Di-protic'!$D$3*'Di-protic'!$D$4)/(($D23^2)+($D23*'Di-protic'!$D$3)+('Di-protic'!$D$3*'Di-protic'!$D$4))</f>
        <v>0.00026748217514835566</v>
      </c>
      <c r="H23">
        <f>(($F23)+(2*$G23)+(($E23-$D23)/'Di-protic'!$D$1))/(1-(($E23-$D23)/'Di-protic'!$B$1))</f>
        <v>0.8146932898371486</v>
      </c>
      <c r="I23">
        <f t="shared" si="2"/>
        <v>16.105614214104364</v>
      </c>
      <c r="J23">
        <f>($H23*'Di-protic'!$D$1*'Di-protic'!$F$1)/('Di-protic'!$B$1)</f>
        <v>16.105614214104364</v>
      </c>
    </row>
    <row r="24" spans="3:10" ht="12.75">
      <c r="C24">
        <v>2.2</v>
      </c>
      <c r="D24">
        <f t="shared" si="1"/>
        <v>0.006309573444801925</v>
      </c>
      <c r="E24">
        <f t="shared" si="0"/>
        <v>1.5848931924611154E-12</v>
      </c>
      <c r="F24">
        <f>('Di-protic'!$D$3*$D24)/(($D24^2)+($D24*'Di-protic'!$D$3)+('Di-protic'!$D$3*'Di-protic'!$D$4))</f>
        <v>0.8728717088211433</v>
      </c>
      <c r="G24">
        <f>('Di-protic'!$D$3*'Di-protic'!$D$4)/(($D24^2)+($D24*'Di-protic'!$D$3)+('Di-protic'!$D$3*'Di-protic'!$D$4))</f>
        <v>0.00034777008768479135</v>
      </c>
      <c r="H24">
        <f>(($F24)+(2*$G24)+(($E24-$D24)/'Di-protic'!$D$1))/(1-(($E24-$D24)/'Di-protic'!$B$1))</f>
        <v>0.8484641968620401</v>
      </c>
      <c r="I24">
        <f t="shared" si="2"/>
        <v>16.77322889436276</v>
      </c>
      <c r="J24">
        <f>($H24*'Di-protic'!$D$1*'Di-protic'!$F$1)/('Di-protic'!$B$1)</f>
        <v>16.77322889436276</v>
      </c>
    </row>
    <row r="25" spans="3:10" ht="12.75">
      <c r="C25">
        <v>2.3</v>
      </c>
      <c r="D25">
        <f t="shared" si="1"/>
        <v>0.005011872336272721</v>
      </c>
      <c r="E25">
        <f t="shared" si="0"/>
        <v>1.9952623149688803E-12</v>
      </c>
      <c r="F25">
        <f>('Di-protic'!$D$3*$D25)/(($D25^2)+($D25*'Di-protic'!$D$3)+('Di-protic'!$D$3*'Di-protic'!$D$4))</f>
        <v>0.8961585013465335</v>
      </c>
      <c r="G25">
        <f>('Di-protic'!$D$3*'Di-protic'!$D$4)/(($D25^2)+($D25*'Di-protic'!$D$3)+('Di-protic'!$D$3*'Di-protic'!$D$4))</f>
        <v>0.0004494968331723236</v>
      </c>
      <c r="H25">
        <f>(($F25)+(2*$G25)+(($E25-$D25)/'Di-protic'!$D$1))/(1-(($E25-$D25)/'Di-protic'!$B$1))</f>
        <v>0.8768135387868259</v>
      </c>
      <c r="I25">
        <f t="shared" si="2"/>
        <v>17.333665036356273</v>
      </c>
      <c r="J25">
        <f>($H25*'Di-protic'!$D$1*'Di-protic'!$F$1)/('Di-protic'!$B$1)</f>
        <v>17.333665036356273</v>
      </c>
    </row>
    <row r="26" spans="3:10" ht="12.75">
      <c r="C26">
        <v>2.4</v>
      </c>
      <c r="D26">
        <f t="shared" si="1"/>
        <v>0.003981071705534972</v>
      </c>
      <c r="E26">
        <f t="shared" si="0"/>
        <v>2.5118864315095807E-12</v>
      </c>
      <c r="F26">
        <f>('Di-protic'!$D$3*$D26)/(($D26^2)+($D26*'Di-protic'!$D$3)+('Di-protic'!$D$3*'Di-protic'!$D$4))</f>
        <v>0.9155203181380128</v>
      </c>
      <c r="G26">
        <f>('Di-protic'!$D$3*'Di-protic'!$D$4)/(($D26^2)+($D26*'Di-protic'!$D$3)+('Di-protic'!$D$3*'Di-protic'!$D$4))</f>
        <v>0.0005781090849571411</v>
      </c>
      <c r="H26">
        <f>(($F26)+(2*$G26)+(($E26-$D26)/'Di-protic'!$D$1))/(1-(($E26-$D26)/'Di-protic'!$B$1))</f>
        <v>0.9003953939171164</v>
      </c>
      <c r="I26">
        <f t="shared" si="2"/>
        <v>17.79985306799856</v>
      </c>
      <c r="J26">
        <f>($H26*'Di-protic'!$D$1*'Di-protic'!$F$1)/('Di-protic'!$B$1)</f>
        <v>17.79985306799856</v>
      </c>
    </row>
    <row r="27" spans="3:10" ht="12.75">
      <c r="C27">
        <v>2.5</v>
      </c>
      <c r="D27">
        <f t="shared" si="1"/>
        <v>0.0031622776601683764</v>
      </c>
      <c r="E27">
        <f t="shared" si="0"/>
        <v>3.1622776601683822E-12</v>
      </c>
      <c r="F27">
        <f>('Di-protic'!$D$3*$D27)/(($D27^2)+($D27*'Di-protic'!$D$3)+('Di-protic'!$D$3*'Di-protic'!$D$4))</f>
        <v>0.9314542376792706</v>
      </c>
      <c r="G27">
        <f>('Di-protic'!$D$3*'Di-protic'!$D$4)/(($D27^2)+($D27*'Di-protic'!$D$3)+('Di-protic'!$D$3*'Di-protic'!$D$4))</f>
        <v>0.0007404629453273672</v>
      </c>
      <c r="H27">
        <f>(($F27)+(2*$G27)+(($E27-$D27)/'Di-protic'!$D$1))/(1-(($E27-$D27)/'Di-protic'!$B$1))</f>
        <v>0.919870868162521</v>
      </c>
      <c r="I27">
        <f t="shared" si="2"/>
        <v>18.1848623454113</v>
      </c>
      <c r="J27">
        <f>($H27*'Di-protic'!$D$1*'Di-protic'!$F$1)/('Di-protic'!$B$1)</f>
        <v>18.1848623454113</v>
      </c>
    </row>
    <row r="28" spans="3:10" ht="12.75">
      <c r="C28">
        <v>2.6</v>
      </c>
      <c r="D28">
        <f t="shared" si="1"/>
        <v>0.0025118864315095777</v>
      </c>
      <c r="E28">
        <f t="shared" si="0"/>
        <v>3.981071705534976E-12</v>
      </c>
      <c r="F28">
        <f>('Di-protic'!$D$3*$D28)/(($D28^2)+($D28*'Di-protic'!$D$3)+('Di-protic'!$D$3*'Di-protic'!$D$4))</f>
        <v>0.9444440368542758</v>
      </c>
      <c r="G28">
        <f>('Di-protic'!$D$3*'Di-protic'!$D$4)/(($D28^2)+($D28*'Di-protic'!$D$3)+('Di-protic'!$D$3*'Di-protic'!$D$4))</f>
        <v>0.0009451876450606307</v>
      </c>
      <c r="H28">
        <f>(($F28)+(2*$G28)+(($E28-$D28)/'Di-protic'!$D$1))/(1-(($E28-$D28)/'Di-protic'!$B$1))</f>
        <v>0.9358711118373261</v>
      </c>
      <c r="I28">
        <f t="shared" si="2"/>
        <v>18.501170034664007</v>
      </c>
      <c r="J28">
        <f>($H28*'Di-protic'!$D$1*'Di-protic'!$F$1)/('Di-protic'!$B$1)</f>
        <v>18.501170034664007</v>
      </c>
    </row>
    <row r="29" spans="3:10" ht="12.75">
      <c r="C29">
        <v>2.7</v>
      </c>
      <c r="D29">
        <f t="shared" si="1"/>
        <v>0.001995262314968878</v>
      </c>
      <c r="E29">
        <f t="shared" si="0"/>
        <v>5.011872336272727E-12</v>
      </c>
      <c r="F29">
        <f>('Di-protic'!$D$3*$D29)/(($D29^2)+($D29*'Di-protic'!$D$3)+('Di-protic'!$D$3*'Di-protic'!$D$4))</f>
        <v>0.9549360737184703</v>
      </c>
      <c r="G29">
        <f>('Di-protic'!$D$3*'Di-protic'!$D$4)/(($D29^2)+($D29*'Di-protic'!$D$3)+('Di-protic'!$D$3*'Di-protic'!$D$4))</f>
        <v>0.0012031398369767537</v>
      </c>
      <c r="H29">
        <f>(($F29)+(2*$G29)+(($E29-$D29)/'Di-protic'!$D$1))/(1-(($E29-$D29)/'Di-protic'!$B$1))</f>
        <v>0.9489751365477429</v>
      </c>
      <c r="I29">
        <f t="shared" si="2"/>
        <v>18.760222575381817</v>
      </c>
      <c r="J29">
        <f>($H29*'Di-protic'!$D$1*'Di-protic'!$F$1)/('Di-protic'!$B$1)</f>
        <v>18.760222575381817</v>
      </c>
    </row>
    <row r="30" spans="3:10" ht="12.75">
      <c r="C30">
        <v>2.8</v>
      </c>
      <c r="D30">
        <f t="shared" si="1"/>
        <v>0.0015848931924611134</v>
      </c>
      <c r="E30">
        <f t="shared" si="0"/>
        <v>6.309573444801933E-12</v>
      </c>
      <c r="F30">
        <f>('Di-protic'!$D$3*$D30)/(($D30^2)+($D30*'Di-protic'!$D$3)+('Di-protic'!$D$3*'Di-protic'!$D$4))</f>
        <v>0.9633260675987529</v>
      </c>
      <c r="G30">
        <f>('Di-protic'!$D$3*'Di-protic'!$D$4)/(($D30^2)+($D30*'Di-protic'!$D$3)+('Di-protic'!$D$3*'Di-protic'!$D$4))</f>
        <v>0.001527971028485516</v>
      </c>
      <c r="H30">
        <f>(($F30)+(2*$G30)+(($E30-$D30)/'Di-protic'!$D$1))/(1-(($E30-$D30)/'Di-protic'!$B$1))</f>
        <v>0.9596993398540028</v>
      </c>
      <c r="I30">
        <f t="shared" si="2"/>
        <v>18.97222859452894</v>
      </c>
      <c r="J30">
        <f>($H30*'Di-protic'!$D$1*'Di-protic'!$F$1)/('Di-protic'!$B$1)</f>
        <v>18.97222859452894</v>
      </c>
    </row>
    <row r="31" spans="3:10" ht="12.75">
      <c r="C31">
        <v>2.9</v>
      </c>
      <c r="D31">
        <f t="shared" si="1"/>
        <v>0.0012589254117941662</v>
      </c>
      <c r="E31">
        <f t="shared" si="0"/>
        <v>7.943282347242821E-12</v>
      </c>
      <c r="F31">
        <f>('Di-protic'!$D$3*$D31)/(($D31^2)+($D31*'Di-protic'!$D$3)+('Di-protic'!$D$3*'Di-protic'!$D$4))</f>
        <v>0.9699536653470235</v>
      </c>
      <c r="G31">
        <f>('Di-protic'!$D$3*'Di-protic'!$D$4)/(($D31^2)+($D31*'Di-protic'!$D$3)+('Di-protic'!$D$3*'Di-protic'!$D$4))</f>
        <v>0.0019368357640301005</v>
      </c>
      <c r="H31">
        <f>(($F31)+(2*$G31)+(($E31-$D31)/'Di-protic'!$D$1))/(1-(($E31-$D31)/'Di-protic'!$B$1))</f>
        <v>0.968495418926965</v>
      </c>
      <c r="I31">
        <f t="shared" si="2"/>
        <v>19.146117661633202</v>
      </c>
      <c r="J31">
        <f>($H31*'Di-protic'!$D$1*'Di-protic'!$F$1)/('Di-protic'!$B$1)</f>
        <v>19.146117661633202</v>
      </c>
    </row>
    <row r="32" spans="1:10" ht="12.75">
      <c r="A32" t="s">
        <v>0</v>
      </c>
      <c r="B32" t="s">
        <v>21</v>
      </c>
      <c r="C32">
        <v>3</v>
      </c>
      <c r="D32">
        <f t="shared" si="1"/>
        <v>0.001</v>
      </c>
      <c r="E32">
        <f t="shared" si="0"/>
        <v>1E-11</v>
      </c>
      <c r="F32">
        <f>('Di-protic'!$D$3*$D32)/(($D32^2)+($D32*'Di-protic'!$D$3)+('Di-protic'!$D$3*'Di-protic'!$D$4))</f>
        <v>0.9751020425178384</v>
      </c>
      <c r="G32">
        <f>('Di-protic'!$D$3*'Di-protic'!$D$4)/(($D32^2)+($D32*'Di-protic'!$D$3)+('Di-protic'!$D$3*'Di-protic'!$D$4))</f>
        <v>0.0024512740826910344</v>
      </c>
      <c r="H32">
        <f>(($F32)+(2*$G32)+(($E32-$D32)/'Di-protic'!$D$1))/(1-(($E32-$D32)/'Di-protic'!$B$1))</f>
        <v>0.9757537732825968</v>
      </c>
      <c r="I32">
        <f t="shared" si="2"/>
        <v>19.289607557204132</v>
      </c>
      <c r="J32">
        <f>($H32*'Di-protic'!$D$1*'Di-protic'!$F$1)/('Di-protic'!$B$1)</f>
        <v>19.289607557204132</v>
      </c>
    </row>
    <row r="33" spans="1:10" ht="12.75">
      <c r="A33">
        <v>3</v>
      </c>
      <c r="B33">
        <f>($H8*'Di-protic'!$D$1*'Di-protic'!$F$1)/('Di-protic'!$B$1)</f>
        <v>-5.093640915047656</v>
      </c>
      <c r="C33">
        <v>3.1</v>
      </c>
      <c r="D33">
        <f t="shared" si="1"/>
        <v>0.000794328234724281</v>
      </c>
      <c r="E33">
        <f t="shared" si="0"/>
        <v>1.2589254117941681E-11</v>
      </c>
      <c r="F33">
        <f>('Di-protic'!$D$3*$D33)/(($D33^2)+($D33*'Di-protic'!$D$3)+('Di-protic'!$D$3*'Di-protic'!$D$4))</f>
        <v>0.9790003748698155</v>
      </c>
      <c r="G33">
        <f>('Di-protic'!$D$3*'Di-protic'!$D$4)/(($D33^2)+($D33*'Di-protic'!$D$3)+('Di-protic'!$D$3*'Di-protic'!$D$4))</f>
        <v>0.0030983085494264715</v>
      </c>
      <c r="H33">
        <f>(($F33)+(2*$G33)+(($E33-$D33)/'Di-protic'!$D$1))/(1-(($E33-$D33)/'Di-protic'!$B$1))</f>
        <v>0.9818101582748673</v>
      </c>
      <c r="I33">
        <f t="shared" si="2"/>
        <v>19.409335805164904</v>
      </c>
      <c r="J33">
        <f>($H33*'Di-protic'!$D$1*'Di-protic'!$F$1)/('Di-protic'!$B$1)</f>
        <v>19.409335805164904</v>
      </c>
    </row>
    <row r="34" spans="1:10" ht="12.75">
      <c r="A34">
        <f aca="true" t="shared" si="3" ref="A34:A49">$A33+0.5</f>
        <v>3.5</v>
      </c>
      <c r="B34">
        <f>($H9*'Di-protic'!$D$1*'Di-protic'!$F$1)/('Di-protic'!$B$1)</f>
        <v>-3.50477916186224</v>
      </c>
      <c r="C34">
        <v>3.2</v>
      </c>
      <c r="D34">
        <f t="shared" si="1"/>
        <v>0.0006309573444801924</v>
      </c>
      <c r="E34">
        <f aca="true" t="shared" si="4" ref="E34:E65">($B$7)/($D34)</f>
        <v>1.5848931924611156E-11</v>
      </c>
      <c r="F34">
        <f>('Di-protic'!$D$3*$D34)/(($D34^2)+($D34*'Di-protic'!$D$3)+('Di-protic'!$D$3*'Di-protic'!$D$4))</f>
        <v>0.9818276108669066</v>
      </c>
      <c r="G34">
        <f>('Di-protic'!$D$3*'Di-protic'!$D$4)/(($D34^2)+($D34*'Di-protic'!$D$3)+('Di-protic'!$D$3*'Di-protic'!$D$4))</f>
        <v>0.003911803657649518</v>
      </c>
      <c r="H34">
        <f>(($F34)+(2*$G34)+(($E34-$D34)/'Di-protic'!$D$1))/(1-(($E34-$D34)/'Di-protic'!$B$1))</f>
        <v>0.9869540188578101</v>
      </c>
      <c r="I34">
        <f t="shared" si="2"/>
        <v>19.511024422407075</v>
      </c>
      <c r="J34">
        <f>($H34*'Di-protic'!$D$1*'Di-protic'!$F$1)/('Di-protic'!$B$1)</f>
        <v>19.511024422407075</v>
      </c>
    </row>
    <row r="35" spans="1:10" ht="12.75">
      <c r="A35">
        <f t="shared" si="3"/>
        <v>4</v>
      </c>
      <c r="B35">
        <f>($H10*'Di-protic'!$D$1*'Di-protic'!$F$1)/('Di-protic'!$B$1)</f>
        <v>-1.8870224419166828</v>
      </c>
      <c r="C35">
        <v>3.3</v>
      </c>
      <c r="D35">
        <f t="shared" si="1"/>
        <v>0.0005011872336272721</v>
      </c>
      <c r="E35">
        <f t="shared" si="4"/>
        <v>1.9952623149688802E-11</v>
      </c>
      <c r="F35">
        <f>('Di-protic'!$D$3*$D35)/(($D35^2)+($D35*'Di-protic'!$D$3)+('Di-protic'!$D$3*'Di-protic'!$D$4))</f>
        <v>0.9837164787329983</v>
      </c>
      <c r="G35">
        <f>('Di-protic'!$D$3*'Di-protic'!$D$4)/(($D35^2)+($D35*'Di-protic'!$D$3)+('Di-protic'!$D$3*'Di-protic'!$D$4))</f>
        <v>0.00493414324882834</v>
      </c>
      <c r="H35">
        <f>(($F35)+(2*$G35)+(($E35-$D35)/'Di-protic'!$D$1))/(1-(($E35-$D35)/'Di-protic'!$B$1))</f>
        <v>0.9914374975817738</v>
      </c>
      <c r="I35">
        <f t="shared" si="2"/>
        <v>19.59965799723342</v>
      </c>
      <c r="J35">
        <f>($H35*'Di-protic'!$D$1*'Di-protic'!$F$1)/('Di-protic'!$B$1)</f>
        <v>19.59965799723342</v>
      </c>
    </row>
    <row r="36" spans="1:10" ht="12.75">
      <c r="A36">
        <f t="shared" si="3"/>
        <v>4.5</v>
      </c>
      <c r="B36">
        <f>($H11*'Di-protic'!$D$1*'Di-protic'!$F$1)/('Di-protic'!$B$1)</f>
        <v>-0.24705195740248123</v>
      </c>
      <c r="C36">
        <v>3.4</v>
      </c>
      <c r="D36">
        <f t="shared" si="1"/>
        <v>0.0003981071705534971</v>
      </c>
      <c r="E36">
        <f t="shared" si="4"/>
        <v>2.511886431509581E-11</v>
      </c>
      <c r="F36">
        <f>('Di-protic'!$D$3*$D36)/(($D36^2)+($D36*'Di-protic'!$D$3)+('Di-protic'!$D$3*'Di-protic'!$D$4))</f>
        <v>0.9847570434738885</v>
      </c>
      <c r="G36">
        <f>('Di-protic'!$D$3*'Di-protic'!$D$4)/(($D36^2)+($D36*'Di-protic'!$D$3)+('Di-protic'!$D$3*'Di-protic'!$D$4))</f>
        <v>0.0062182890104025956</v>
      </c>
      <c r="H36">
        <f>(($F36)+(2*$G36)+(($E36-$D36)/'Di-protic'!$D$1))/(1-(($E36-$D36)/'Di-protic'!$B$1))</f>
        <v>0.9954845402102646</v>
      </c>
      <c r="I36">
        <f t="shared" si="2"/>
        <v>19.6796636976554</v>
      </c>
      <c r="J36">
        <f>($H36*'Di-protic'!$D$1*'Di-protic'!$F$1)/('Di-protic'!$B$1)</f>
        <v>19.6796636976554</v>
      </c>
    </row>
    <row r="37" spans="1:10" ht="12.75">
      <c r="A37">
        <f t="shared" si="3"/>
        <v>5</v>
      </c>
      <c r="B37">
        <f>($H12*'Di-protic'!$D$1*'Di-protic'!$F$1)/('Di-protic'!$B$1)</f>
        <v>1.4083441973198305</v>
      </c>
      <c r="C37">
        <v>3.5</v>
      </c>
      <c r="D37">
        <f t="shared" si="1"/>
        <v>0.00031622776601683783</v>
      </c>
      <c r="E37">
        <f t="shared" si="4"/>
        <v>3.16227766016838E-11</v>
      </c>
      <c r="F37">
        <f>('Di-protic'!$D$3*$D37)/(($D37^2)+($D37*'Di-protic'!$D$3)+('Di-protic'!$D$3*'Di-protic'!$D$4))</f>
        <v>0.9849993988884511</v>
      </c>
      <c r="G37">
        <f>('Di-protic'!$D$3*'Di-protic'!$D$4)/(($D37^2)+($D37*'Di-protic'!$D$3)+('Di-protic'!$D$3*'Di-protic'!$D$4))</f>
        <v>0.007830288666288387</v>
      </c>
      <c r="H37">
        <f>(($F37)+(2*$G37)+(($E37-$D37)/'Di-protic'!$D$1))/(1-(($E37-$D37)/'Di-protic'!$B$1))</f>
        <v>0.9992998242462126</v>
      </c>
      <c r="I37">
        <f t="shared" si="2"/>
        <v>19.755087778799474</v>
      </c>
      <c r="J37">
        <f>($H37*'Di-protic'!$D$1*'Di-protic'!$F$1)/('Di-protic'!$B$1)</f>
        <v>19.755087778799474</v>
      </c>
    </row>
    <row r="38" spans="1:10" ht="12.75">
      <c r="A38">
        <f t="shared" si="3"/>
        <v>5.5</v>
      </c>
      <c r="B38">
        <f>($H13*'Di-protic'!$D$1*'Di-protic'!$F$1)/('Di-protic'!$B$1)</f>
        <v>3.070024205258215</v>
      </c>
      <c r="C38">
        <v>3.6</v>
      </c>
      <c r="D38">
        <f t="shared" si="1"/>
        <v>0.00025118864315095774</v>
      </c>
      <c r="E38">
        <f t="shared" si="4"/>
        <v>3.9810717055349766E-11</v>
      </c>
      <c r="F38">
        <f>('Di-protic'!$D$3*$D38)/(($D38^2)+($D38*'Di-protic'!$D$3)+('Di-protic'!$D$3*'Di-protic'!$D$4))</f>
        <v>0.9844552610312636</v>
      </c>
      <c r="G38">
        <f>('Di-protic'!$D$3*'Di-protic'!$D$4)/(($D38^2)+($D38*'Di-protic'!$D$3)+('Di-protic'!$D$3*'Di-protic'!$D$4))</f>
        <v>0.009852303720831904</v>
      </c>
      <c r="H38">
        <f>(($F38)+(2*$G38)+(($E38-$D38)/'Di-protic'!$D$1))/(1-(($E38-$D38)/'Di-protic'!$B$1))</f>
        <v>1.0030774318926508</v>
      </c>
      <c r="I38">
        <f t="shared" si="2"/>
        <v>19.829767038055365</v>
      </c>
      <c r="J38">
        <f>($H38*'Di-protic'!$D$1*'Di-protic'!$F$1)/('Di-protic'!$B$1)</f>
        <v>19.829767038055365</v>
      </c>
    </row>
    <row r="39" spans="1:10" ht="12.75">
      <c r="A39">
        <f t="shared" si="3"/>
        <v>6</v>
      </c>
      <c r="B39">
        <f>($H14*'Di-protic'!$D$1*'Di-protic'!$F$1)/('Di-protic'!$B$1)</f>
        <v>4.724747794723017</v>
      </c>
      <c r="C39">
        <v>3.7</v>
      </c>
      <c r="D39">
        <f t="shared" si="1"/>
        <v>0.00019952623149688758</v>
      </c>
      <c r="E39">
        <f t="shared" si="4"/>
        <v>5.011872336272732E-11</v>
      </c>
      <c r="F39">
        <f>('Di-protic'!$D$3*$D39)/(($D39^2)+($D39*'Di-protic'!$D$3)+('Di-protic'!$D$3*'Di-protic'!$D$4))</f>
        <v>0.9830983507479443</v>
      </c>
      <c r="G39">
        <f>('Di-protic'!$D$3*'Di-protic'!$D$4)/(($D39^2)+($D39*'Di-protic'!$D$3)+('Di-protic'!$D$3*'Di-protic'!$D$4))</f>
        <v>0.01238621958059684</v>
      </c>
      <c r="H39">
        <f>(($F39)+(2*$G39)+(($E39-$D39)/'Di-protic'!$D$1))/(1-(($E39-$D39)/'Di-protic'!$B$1))</f>
        <v>1.00700930210869</v>
      </c>
      <c r="I39">
        <f t="shared" si="2"/>
        <v>19.9074959031748</v>
      </c>
      <c r="J39">
        <f>($H39*'Di-protic'!$D$1*'Di-protic'!$F$1)/('Di-protic'!$B$1)</f>
        <v>19.9074959031748</v>
      </c>
    </row>
    <row r="40" spans="1:10" ht="12.75">
      <c r="A40">
        <f t="shared" si="3"/>
        <v>6.5</v>
      </c>
      <c r="B40">
        <f>($H15*'Di-protic'!$D$1*'Di-protic'!$F$1)/('Di-protic'!$B$1)</f>
        <v>6.354558126568915</v>
      </c>
      <c r="C40">
        <v>3.8</v>
      </c>
      <c r="D40">
        <f t="shared" si="1"/>
        <v>0.0001584893192461112</v>
      </c>
      <c r="E40">
        <f t="shared" si="4"/>
        <v>6.309573444801939E-11</v>
      </c>
      <c r="F40">
        <f>('Di-protic'!$D$3*$D40)/(($D40^2)+($D40*'Di-protic'!$D$3)+('Di-protic'!$D$3*'Di-protic'!$D$4))</f>
        <v>0.9808635408456238</v>
      </c>
      <c r="G40">
        <f>('Di-protic'!$D$3*'Di-protic'!$D$4)/(($D40^2)+($D40*'Di-protic'!$D$3)+('Di-protic'!$D$3*'Di-protic'!$D$4))</f>
        <v>0.015557879348637012</v>
      </c>
      <c r="H40">
        <f>(($F40)+(2*$G40)+(($E40-$D40)/'Di-protic'!$D$1))/(1-(($E40-$D40)/'Di-protic'!$B$1))</f>
        <v>1.0112935432753336</v>
      </c>
      <c r="I40">
        <f t="shared" si="2"/>
        <v>19.992190764775952</v>
      </c>
      <c r="J40">
        <f>($H40*'Di-protic'!$D$1*'Di-protic'!$F$1)/('Di-protic'!$B$1)</f>
        <v>19.992190764775952</v>
      </c>
    </row>
    <row r="41" spans="1:10" ht="12.75">
      <c r="A41">
        <f t="shared" si="3"/>
        <v>7</v>
      </c>
      <c r="B41">
        <f>($H16*'Di-protic'!$D$1*'Di-protic'!$F$1)/('Di-protic'!$B$1)</f>
        <v>7.937580571876899</v>
      </c>
      <c r="C41">
        <v>3.9</v>
      </c>
      <c r="D41">
        <f t="shared" si="1"/>
        <v>0.00012589254117941672</v>
      </c>
      <c r="E41">
        <f t="shared" si="4"/>
        <v>7.943282347242815E-11</v>
      </c>
      <c r="F41">
        <f>('Di-protic'!$D$3*$D41)/(($D41^2)+($D41*'Di-protic'!$D$3)+('Di-protic'!$D$3*'Di-protic'!$D$4))</f>
        <v>0.9776448236924358</v>
      </c>
      <c r="G41">
        <f>('Di-protic'!$D$3*'Di-protic'!$D$4)/(($D41^2)+($D41*'Di-protic'!$D$3)+('Di-protic'!$D$3*'Di-protic'!$D$4))</f>
        <v>0.019521937250156718</v>
      </c>
      <c r="H41">
        <f>(($F41)+(2*$G41)+(($E41-$D41)/'Di-protic'!$D$1))/(1-(($E41-$D41)/'Di-protic'!$B$1))</f>
        <v>1.01614267705892</v>
      </c>
      <c r="I41">
        <f t="shared" si="2"/>
        <v>20.088052948698728</v>
      </c>
      <c r="J41">
        <f>($H41*'Di-protic'!$D$1*'Di-protic'!$F$1)/('Di-protic'!$B$1)</f>
        <v>20.088052948698728</v>
      </c>
    </row>
    <row r="42" spans="1:10" ht="12.75">
      <c r="A42">
        <f t="shared" si="3"/>
        <v>7.5</v>
      </c>
      <c r="B42">
        <f>($H17*'Di-protic'!$D$1*'Di-protic'!$F$1)/('Di-protic'!$B$1)</f>
        <v>9.450084167894515</v>
      </c>
      <c r="C42">
        <v>4</v>
      </c>
      <c r="D42">
        <f t="shared" si="1"/>
        <v>0.0001</v>
      </c>
      <c r="E42">
        <f t="shared" si="4"/>
        <v>9.999999999999999E-11</v>
      </c>
      <c r="F42">
        <f>('Di-protic'!$D$3*$D42)/(($D42^2)+($D42*'Di-protic'!$D$3)+('Di-protic'!$D$3*'Di-protic'!$D$4))</f>
        <v>0.9732922525990417</v>
      </c>
      <c r="G42">
        <f>('Di-protic'!$D$3*'Di-protic'!$D$4)/(($D42^2)+($D42*'Di-protic'!$D$3)+('Di-protic'!$D$3*'Di-protic'!$D$4))</f>
        <v>0.02446724516666532</v>
      </c>
      <c r="H42">
        <f>(($F42)+(2*$G42)+(($E42-$D42)/'Di-protic'!$D$1))/(1-(($E42-$D42)/'Di-protic'!$B$1))</f>
        <v>1.0217918148311638</v>
      </c>
      <c r="I42">
        <f t="shared" si="2"/>
        <v>20.199730355076127</v>
      </c>
      <c r="J42">
        <f>($H42*'Di-protic'!$D$1*'Di-protic'!$F$1)/('Di-protic'!$B$1)</f>
        <v>20.199730355076127</v>
      </c>
    </row>
    <row r="43" spans="1:10" ht="12.75">
      <c r="A43">
        <f t="shared" si="3"/>
        <v>8</v>
      </c>
      <c r="B43">
        <f>($H18*'Di-protic'!$D$1*'Di-protic'!$F$1)/('Di-protic'!$B$1)</f>
        <v>10.869253627385424</v>
      </c>
      <c r="C43">
        <v>4.1</v>
      </c>
      <c r="D43">
        <f t="shared" si="1"/>
        <v>7.943282347242815E-05</v>
      </c>
      <c r="E43">
        <f t="shared" si="4"/>
        <v>1.2589254117941672E-10</v>
      </c>
      <c r="F43">
        <f>('Di-protic'!$D$3*$D43)/(($D43^2)+($D43*'Di-protic'!$D$3)+('Di-protic'!$D$3*'Di-protic'!$D$4))</f>
        <v>0.9676081512595726</v>
      </c>
      <c r="G43">
        <f>('Di-protic'!$D$3*'Di-protic'!$D$4)/(($D43^2)+($D43*'Di-protic'!$D$3)+('Di-protic'!$D$3*'Di-protic'!$D$4))</f>
        <v>0.030622548106183634</v>
      </c>
      <c r="H43">
        <f>(($F43)+(2*$G43)+(($E43-$D43)/'Di-protic'!$D$1))/(1-(($E43-$D43)/'Di-protic'!$B$1))</f>
        <v>1.0285066311982678</v>
      </c>
      <c r="I43">
        <f t="shared" si="2"/>
        <v>20.332475086469152</v>
      </c>
      <c r="J43">
        <f>($H43*'Di-protic'!$D$1*'Di-protic'!$F$1)/('Di-protic'!$B$1)</f>
        <v>20.332475086469152</v>
      </c>
    </row>
    <row r="44" spans="1:10" ht="12.75">
      <c r="A44">
        <f t="shared" si="3"/>
        <v>8.5</v>
      </c>
      <c r="B44">
        <f>($H19*'Di-protic'!$D$1*'Di-protic'!$F$1)/('Di-protic'!$B$1)</f>
        <v>12.175924427409598</v>
      </c>
      <c r="C44">
        <v>4.2</v>
      </c>
      <c r="D44">
        <f t="shared" si="1"/>
        <v>6.309573444801928E-05</v>
      </c>
      <c r="E44">
        <f t="shared" si="4"/>
        <v>1.5848931924611148E-10</v>
      </c>
      <c r="F44">
        <f>('Di-protic'!$D$3*$D44)/(($D44^2)+($D44*'Di-protic'!$D$3)+('Di-protic'!$D$3*'Di-protic'!$D$4))</f>
        <v>0.9603430974405324</v>
      </c>
      <c r="G44">
        <f>('Di-protic'!$D$3*'Di-protic'!$D$4)/(($D44^2)+($D44*'Di-protic'!$D$3)+('Di-protic'!$D$3*'Di-protic'!$D$4))</f>
        <v>0.038262049259842855</v>
      </c>
      <c r="H44">
        <f>(($F44)+(2*$G44)+(($E44-$D44)/'Di-protic'!$D$1))/(1-(($E44-$D44)/'Di-protic'!$B$1))</f>
        <v>1.0365907781571326</v>
      </c>
      <c r="I44">
        <f t="shared" si="2"/>
        <v>20.492290017798254</v>
      </c>
      <c r="J44">
        <f>($H44*'Di-protic'!$D$1*'Di-protic'!$F$1)/('Di-protic'!$B$1)</f>
        <v>20.492290017798254</v>
      </c>
    </row>
    <row r="45" spans="1:10" ht="12.75">
      <c r="A45">
        <f t="shared" si="3"/>
        <v>9</v>
      </c>
      <c r="B45">
        <f>($H20*'Di-protic'!$D$1*'Di-protic'!$F$1)/('Di-protic'!$B$1)</f>
        <v>13.356611812613721</v>
      </c>
      <c r="C45">
        <v>4.3</v>
      </c>
      <c r="D45">
        <f t="shared" si="1"/>
        <v>5.011872336272724E-05</v>
      </c>
      <c r="E45">
        <f t="shared" si="4"/>
        <v>1.9952623149688792E-10</v>
      </c>
      <c r="F45">
        <f>('Di-protic'!$D$3*$D45)/(($D45^2)+($D45*'Di-protic'!$D$3)+('Di-protic'!$D$3*'Di-protic'!$D$4))</f>
        <v>0.9511924972815458</v>
      </c>
      <c r="G45">
        <f>('Di-protic'!$D$3*'Di-protic'!$D$4)/(($D45^2)+($D45*'Di-protic'!$D$3)+('Di-protic'!$D$3*'Di-protic'!$D$4))</f>
        <v>0.047710088630850044</v>
      </c>
      <c r="H45">
        <f>(($F45)+(2*$G45)+(($E45-$D45)/'Di-protic'!$D$1))/(1-(($E45-$D45)/'Di-protic'!$B$1))</f>
        <v>1.0463920577480816</v>
      </c>
      <c r="I45">
        <f t="shared" si="2"/>
        <v>20.6860508230799</v>
      </c>
      <c r="J45">
        <f>($H45*'Di-protic'!$D$1*'Di-protic'!$F$1)/('Di-protic'!$B$1)</f>
        <v>20.6860508230799</v>
      </c>
    </row>
    <row r="46" spans="1:10" ht="12.75">
      <c r="A46">
        <f t="shared" si="3"/>
        <v>9.5</v>
      </c>
      <c r="B46">
        <f>($H21*'Di-protic'!$D$1*'Di-protic'!$F$1)/('Di-protic'!$B$1)</f>
        <v>14.40445849486731</v>
      </c>
      <c r="C46">
        <v>4.4</v>
      </c>
      <c r="D46">
        <f t="shared" si="1"/>
        <v>3.9810717055349634E-05</v>
      </c>
      <c r="E46">
        <f t="shared" si="4"/>
        <v>2.511886431509586E-10</v>
      </c>
      <c r="F46">
        <f>('Di-protic'!$D$3*$D46)/(($D46^2)+($D46*'Di-protic'!$D$3)+('Di-protic'!$D$3*'Di-protic'!$D$4))</f>
        <v>0.9397949950910935</v>
      </c>
      <c r="G46">
        <f>('Di-protic'!$D$3*'Di-protic'!$D$4)/(($D46^2)+($D46*'Di-protic'!$D$3)+('Di-protic'!$D$3*'Di-protic'!$D$4))</f>
        <v>0.05934374299462703</v>
      </c>
      <c r="H46">
        <f>(($F46)+(2*$G46)+(($E46-$D46)/'Di-protic'!$D$1))/(1-(($E46-$D46)/'Di-protic'!$B$1))</f>
        <v>1.0583062248697541</v>
      </c>
      <c r="I46">
        <f t="shared" si="2"/>
        <v>20.92158115300612</v>
      </c>
      <c r="J46">
        <f>($H46*'Di-protic'!$D$1*'Di-protic'!$F$1)/('Di-protic'!$B$1)</f>
        <v>20.92158115300612</v>
      </c>
    </row>
    <row r="47" spans="1:10" ht="12.75">
      <c r="A47">
        <f t="shared" si="3"/>
        <v>10</v>
      </c>
      <c r="B47">
        <f>($H22*'Di-protic'!$D$1*'Di-protic'!$F$1)/('Di-protic'!$B$1)</f>
        <v>15.319086208361524</v>
      </c>
      <c r="C47">
        <v>4.5</v>
      </c>
      <c r="D47">
        <f t="shared" si="1"/>
        <v>3.162277660168375E-05</v>
      </c>
      <c r="E47">
        <f t="shared" si="4"/>
        <v>3.1622776601683837E-10</v>
      </c>
      <c r="F47">
        <f>('Di-protic'!$D$3*$D47)/(($D47^2)+($D47*'Di-protic'!$D$3)+('Di-protic'!$D$3*'Di-protic'!$D$4))</f>
        <v>0.9257345081427967</v>
      </c>
      <c r="G47">
        <f>('Di-protic'!$D$3*'Di-protic'!$D$4)/(($D47^2)+($D47*'Di-protic'!$D$3)+('Di-protic'!$D$3*'Di-protic'!$D$4))</f>
        <v>0.07359160254597791</v>
      </c>
      <c r="H47">
        <f>(($F47)+(2*$G47)+(($E47-$D47)/'Di-protic'!$D$1))/(1-(($E47-$D47)/'Di-protic'!$B$1))</f>
        <v>1.0727767297495334</v>
      </c>
      <c r="I47">
        <f t="shared" si="2"/>
        <v>21.207647543860556</v>
      </c>
      <c r="J47">
        <f>($H47*'Di-protic'!$D$1*'Di-protic'!$F$1)/('Di-protic'!$B$1)</f>
        <v>21.207647543860556</v>
      </c>
    </row>
    <row r="48" spans="1:10" ht="12.75">
      <c r="A48">
        <f t="shared" si="3"/>
        <v>10.5</v>
      </c>
      <c r="B48">
        <f>($H23*'Di-protic'!$D$1*'Di-protic'!$F$1)/('Di-protic'!$B$1)</f>
        <v>16.105614214104364</v>
      </c>
      <c r="C48">
        <v>4.6</v>
      </c>
      <c r="D48">
        <f t="shared" si="1"/>
        <v>2.511886431509579E-05</v>
      </c>
      <c r="E48">
        <f t="shared" si="4"/>
        <v>3.981071705534974E-10</v>
      </c>
      <c r="F48">
        <f>('Di-protic'!$D$3*$D48)/(($D48^2)+($D48*'Di-protic'!$D$3)+('Di-protic'!$D$3*'Di-protic'!$D$4))</f>
        <v>0.9085482852263643</v>
      </c>
      <c r="G48">
        <f>('Di-protic'!$D$3*'Di-protic'!$D$4)/(($D48^2)+($D48*'Di-protic'!$D$3)+('Di-protic'!$D$3*'Di-protic'!$D$4))</f>
        <v>0.09092636309053034</v>
      </c>
      <c r="H48">
        <f>(($F48)+(2*$G48)+(($E48-$D48)/'Di-protic'!$D$1))/(1-(($E48-$D48)/'Di-protic'!$B$1))</f>
        <v>1.0902880841136635</v>
      </c>
      <c r="I48">
        <f t="shared" si="2"/>
        <v>21.553828273803145</v>
      </c>
      <c r="J48">
        <f>($H48*'Di-protic'!$D$1*'Di-protic'!$F$1)/('Di-protic'!$B$1)</f>
        <v>21.553828273803145</v>
      </c>
    </row>
    <row r="49" spans="1:10" ht="12.75">
      <c r="A49">
        <f t="shared" si="3"/>
        <v>11</v>
      </c>
      <c r="B49">
        <f>($H24*'Di-protic'!$D$1*'Di-protic'!$F$1)/('Di-protic'!$B$1)</f>
        <v>16.77322889436276</v>
      </c>
      <c r="C49">
        <v>4.7</v>
      </c>
      <c r="D49">
        <f t="shared" si="1"/>
        <v>1.995262314968877E-05</v>
      </c>
      <c r="E49">
        <f t="shared" si="4"/>
        <v>5.01187233627273E-10</v>
      </c>
      <c r="F49">
        <f>('Di-protic'!$D$3*$D49)/(($D49^2)+($D49*'Di-protic'!$D$3)+('Di-protic'!$D$3*'Di-protic'!$D$4))</f>
        <v>0.8877439212110476</v>
      </c>
      <c r="G49">
        <f>('Di-protic'!$D$3*'Di-protic'!$D$4)/(($D49^2)+($D49*'Di-protic'!$D$3)+('Di-protic'!$D$3*'Di-protic'!$D$4))</f>
        <v>0.11184833268303683</v>
      </c>
      <c r="H49">
        <f>(($F49)+(2*$G49)+(($E49-$D49)/'Di-protic'!$D$1))/(1-(($E49-$D49)/'Di-protic'!$B$1))</f>
        <v>1.111349987267537</v>
      </c>
      <c r="I49">
        <f t="shared" si="2"/>
        <v>21.970199552470383</v>
      </c>
      <c r="J49">
        <f>($H49*'Di-protic'!$D$1*'Di-protic'!$F$1)/('Di-protic'!$B$1)</f>
        <v>21.970199552470383</v>
      </c>
    </row>
    <row r="50" spans="1:10" ht="12.75">
      <c r="A50">
        <f>$A49+0.5</f>
        <v>11.5</v>
      </c>
      <c r="B50">
        <f>($H25*'Di-protic'!$D$1*'Di-protic'!$F$1)/('Di-protic'!$B$1)</f>
        <v>17.333665036356273</v>
      </c>
      <c r="C50">
        <v>4.8</v>
      </c>
      <c r="D50">
        <f t="shared" si="1"/>
        <v>1.584893192461113E-05</v>
      </c>
      <c r="E50">
        <f t="shared" si="4"/>
        <v>6.309573444801934E-10</v>
      </c>
      <c r="F50">
        <f>('Di-protic'!$D$3*$D50)/(($D50^2)+($D50*'Di-protic'!$D$3)+('Di-protic'!$D$3*'Di-protic'!$D$4))</f>
        <v>0.8628284438009063</v>
      </c>
      <c r="G50">
        <f>('Di-protic'!$D$3*'Di-protic'!$D$4)/(($D50^2)+($D50*'Di-protic'!$D$3)+('Di-protic'!$D$3*'Di-protic'!$D$4))</f>
        <v>0.13685676211039294</v>
      </c>
      <c r="H50">
        <f>(($F50)+(2*$G50)+(($E50-$D50)/'Di-protic'!$D$1))/(1-(($E50-$D50)/'Di-protic'!$B$1))</f>
        <v>1.1364691520262993</v>
      </c>
      <c r="I50">
        <f t="shared" si="2"/>
        <v>22.46677854978362</v>
      </c>
      <c r="J50">
        <f>($H50*'Di-protic'!$D$1*'Di-protic'!$F$1)/('Di-protic'!$B$1)</f>
        <v>22.46677854978362</v>
      </c>
    </row>
    <row r="51" spans="1:10" ht="12.75">
      <c r="A51">
        <f>$A50+0.5</f>
        <v>12</v>
      </c>
      <c r="B51">
        <f>($H26*'Di-protic'!$D$1*'Di-protic'!$F$1)/('Di-protic'!$B$1)</f>
        <v>17.79985306799856</v>
      </c>
      <c r="C51">
        <v>4.9</v>
      </c>
      <c r="D51">
        <f t="shared" si="1"/>
        <v>1.2589254117941658E-05</v>
      </c>
      <c r="E51">
        <f t="shared" si="4"/>
        <v>7.943282347242824E-10</v>
      </c>
      <c r="F51">
        <f>('Di-protic'!$D$3*$D51)/(($D51^2)+($D51*'Di-protic'!$D$3)+('Di-protic'!$D$3*'Di-protic'!$D$4))</f>
        <v>0.833351992773521</v>
      </c>
      <c r="G51">
        <f>('Di-protic'!$D$3*'Di-protic'!$D$4)/(($D51^2)+($D51*'Di-protic'!$D$3)+('Di-protic'!$D$3*'Di-protic'!$D$4))</f>
        <v>0.16640649974264904</v>
      </c>
      <c r="H51">
        <f>(($F51)+(2*$G51)+(($E51-$D51)/'Di-protic'!$D$1))/(1-(($E51-$D51)/'Di-protic'!$B$1))</f>
        <v>1.1661063558324336</v>
      </c>
      <c r="I51">
        <f t="shared" si="2"/>
        <v>23.052674342520294</v>
      </c>
      <c r="J51">
        <f>($H51*'Di-protic'!$D$1*'Di-protic'!$F$1)/('Di-protic'!$B$1)</f>
        <v>23.052674342520294</v>
      </c>
    </row>
    <row r="52" spans="1:10" ht="12.75">
      <c r="A52">
        <f>$A51+0.5</f>
        <v>12.5</v>
      </c>
      <c r="B52">
        <f>($H27*'Di-protic'!$D$1*'Di-protic'!$F$1)/('Di-protic'!$B$1)</f>
        <v>18.1848623454113</v>
      </c>
      <c r="C52">
        <v>5</v>
      </c>
      <c r="D52">
        <f t="shared" si="1"/>
        <v>1E-05</v>
      </c>
      <c r="E52">
        <f t="shared" si="4"/>
        <v>9.999999999999999E-10</v>
      </c>
      <c r="F52">
        <f>('Di-protic'!$D$3*$D52)/(($D52^2)+($D52*'Di-protic'!$D$3)+('Di-protic'!$D$3*'Di-protic'!$D$4))</f>
        <v>0.7989667028302313</v>
      </c>
      <c r="G52">
        <f>('Di-protic'!$D$3*'Di-protic'!$D$4)/(($D52^2)+($D52*'Di-protic'!$D$3)+('Di-protic'!$D$3*'Di-protic'!$D$4))</f>
        <v>0.20084937639180742</v>
      </c>
      <c r="H52">
        <f>(($F52)+(2*$G52)+(($E52-$D52)/'Di-protic'!$D$1))/(1-(($E52-$D52)/'Di-protic'!$B$1))</f>
        <v>1.2006181426863294</v>
      </c>
      <c r="I52">
        <f t="shared" si="2"/>
        <v>23.734935423889148</v>
      </c>
      <c r="J52">
        <f>($H52*'Di-protic'!$D$1*'Di-protic'!$F$1)/('Di-protic'!$B$1)</f>
        <v>23.734935423889148</v>
      </c>
    </row>
    <row r="53" spans="3:10" ht="12.75">
      <c r="C53">
        <v>5.1</v>
      </c>
      <c r="D53">
        <f t="shared" si="1"/>
        <v>7.943282347242806E-06</v>
      </c>
      <c r="E53">
        <f t="shared" si="4"/>
        <v>1.2589254117941685E-09</v>
      </c>
      <c r="F53">
        <f>('Di-protic'!$D$3*$D53)/(($D53^2)+($D53*'Di-protic'!$D$3)+('Di-protic'!$D$3*'Di-protic'!$D$4))</f>
        <v>0.7594977465872002</v>
      </c>
      <c r="G53">
        <f>('Di-protic'!$D$3*'Di-protic'!$D$4)/(($D53^2)+($D53*'Di-protic'!$D$3)+('Di-protic'!$D$3*'Di-protic'!$D$4))</f>
        <v>0.2403633769633825</v>
      </c>
      <c r="H53">
        <f>(($F53)+(2*$G53)+(($E53-$D53)/'Di-protic'!$D$1))/(1-(($E53-$D53)/'Di-protic'!$B$1))</f>
        <v>1.240186248586495</v>
      </c>
      <c r="I53">
        <f t="shared" si="2"/>
        <v>24.517154520033024</v>
      </c>
      <c r="J53">
        <f>($H53*'Di-protic'!$D$1*'Di-protic'!$F$1)/('Di-protic'!$B$1)</f>
        <v>24.517154520033024</v>
      </c>
    </row>
    <row r="54" spans="3:10" ht="12.75">
      <c r="C54">
        <v>5.2</v>
      </c>
      <c r="D54">
        <f t="shared" si="1"/>
        <v>6.309573444801921E-06</v>
      </c>
      <c r="E54">
        <f t="shared" si="4"/>
        <v>1.5848931924611163E-09</v>
      </c>
      <c r="F54">
        <f>('Di-protic'!$D$3*$D54)/(($D54^2)+($D54*'Di-protic'!$D$3)+('Di-protic'!$D$3*'Di-protic'!$D$4))</f>
        <v>0.715018165807375</v>
      </c>
      <c r="G54">
        <f>('Di-protic'!$D$3*'Di-protic'!$D$4)/(($D54^2)+($D54*'Di-protic'!$D$3)+('Di-protic'!$D$3*'Di-protic'!$D$4))</f>
        <v>0.28487798115817037</v>
      </c>
      <c r="H54">
        <f>(($F54)+(2*$G54)+(($E54-$D54)/'Di-protic'!$D$1))/(1-(($E54-$D54)/'Di-protic'!$B$1))</f>
        <v>1.284743145203531</v>
      </c>
      <c r="I54">
        <f t="shared" si="2"/>
        <v>25.397996668168496</v>
      </c>
      <c r="J54">
        <f>($H54*'Di-protic'!$D$1*'Di-protic'!$F$1)/('Di-protic'!$B$1)</f>
        <v>25.397996668168496</v>
      </c>
    </row>
    <row r="55" spans="3:10" ht="12.75">
      <c r="C55">
        <v>5.3</v>
      </c>
      <c r="D55">
        <f t="shared" si="1"/>
        <v>5.011872336272719E-06</v>
      </c>
      <c r="E55">
        <f t="shared" si="4"/>
        <v>1.995262314968881E-09</v>
      </c>
      <c r="F55">
        <f>('Di-protic'!$D$3*$D55)/(($D55^2)+($D55*'Di-protic'!$D$3)+('Di-protic'!$D$3*'Di-protic'!$D$4))</f>
        <v>0.6659132009966305</v>
      </c>
      <c r="G55">
        <f>('Di-protic'!$D$3*'Di-protic'!$D$4)/(($D55^2)+($D55*'Di-protic'!$D$3)+('Di-protic'!$D$3*'Di-protic'!$D$4))</f>
        <v>0.33400997096593393</v>
      </c>
      <c r="H55">
        <f>(($F55)+(2*$G55)+(($E55-$D55)/'Di-protic'!$D$1))/(1-(($E55-$D55)/'Di-protic'!$B$1))</f>
        <v>1.3339080091198081</v>
      </c>
      <c r="I55">
        <f t="shared" si="2"/>
        <v>26.369933396999027</v>
      </c>
      <c r="J55">
        <f>($H55*'Di-protic'!$D$1*'Di-protic'!$F$1)/('Di-protic'!$B$1)</f>
        <v>26.369933396999027</v>
      </c>
    </row>
    <row r="56" spans="3:10" ht="12.75">
      <c r="C56">
        <v>5.4</v>
      </c>
      <c r="D56">
        <f t="shared" si="1"/>
        <v>3.981071705534966E-06</v>
      </c>
      <c r="E56">
        <f t="shared" si="4"/>
        <v>2.5118864315095845E-09</v>
      </c>
      <c r="F56">
        <f>('Di-protic'!$D$3*$D56)/(($D56^2)+($D56*'Di-protic'!$D$3)+('Di-protic'!$D$3*'Di-protic'!$D$4))</f>
        <v>0.6129156882227428</v>
      </c>
      <c r="G56">
        <f>('Di-protic'!$D$3*'Di-protic'!$D$4)/(($D56^2)+($D56*'Di-protic'!$D$3)+('Di-protic'!$D$3*'Di-protic'!$D$4))</f>
        <v>0.3870281419804731</v>
      </c>
      <c r="H56">
        <f>(($F56)+(2*$G56)+(($E56-$D56)/'Di-protic'!$D$1))/(1-(($E56-$D56)/'Di-protic'!$B$1))</f>
        <v>1.3869515609665268</v>
      </c>
      <c r="I56">
        <f t="shared" si="2"/>
        <v>27.418547634094146</v>
      </c>
      <c r="J56">
        <f>($H56*'Di-protic'!$D$1*'Di-protic'!$F$1)/('Di-protic'!$B$1)</f>
        <v>27.418547634094146</v>
      </c>
    </row>
    <row r="57" spans="3:10" ht="12.75">
      <c r="C57">
        <v>5.5</v>
      </c>
      <c r="D57">
        <f t="shared" si="1"/>
        <v>3.1622776601683767E-06</v>
      </c>
      <c r="E57">
        <f t="shared" si="4"/>
        <v>3.162277660168382E-09</v>
      </c>
      <c r="F57">
        <f>('Di-protic'!$D$3*$D57)/(($D57^2)+($D57*'Di-protic'!$D$3)+('Di-protic'!$D$3*'Di-protic'!$D$4))</f>
        <v>0.5570948568282195</v>
      </c>
      <c r="G57">
        <f>('Di-protic'!$D$3*'Di-protic'!$D$4)/(($D57^2)+($D57*'Di-protic'!$D$3)+('Di-protic'!$D$3*'Di-protic'!$D$4))</f>
        <v>0.4428645893989598</v>
      </c>
      <c r="H57">
        <f>(($F57)+(2*$G57)+(($E57-$D57)/'Di-protic'!$D$1))/(1-(($E57-$D57)/'Di-protic'!$B$1))</f>
        <v>1.442807450998073</v>
      </c>
      <c r="I57">
        <f t="shared" si="2"/>
        <v>28.522758786506294</v>
      </c>
      <c r="J57">
        <f>($H57*'Di-protic'!$D$1*'Di-protic'!$F$1)/('Di-protic'!$B$1)</f>
        <v>28.522758786506294</v>
      </c>
    </row>
    <row r="58" spans="3:10" ht="12.75">
      <c r="C58">
        <v>5.6</v>
      </c>
      <c r="D58">
        <f t="shared" si="1"/>
        <v>2.5118864315095806E-06</v>
      </c>
      <c r="E58">
        <f t="shared" si="4"/>
        <v>3.9810717055349714E-09</v>
      </c>
      <c r="F58">
        <f>('Di-protic'!$D$3*$D58)/(($D58^2)+($D58*'Di-protic'!$D$3)+('Di-protic'!$D$3*'Di-protic'!$D$4))</f>
        <v>0.499788795900954</v>
      </c>
      <c r="G58">
        <f>('Di-protic'!$D$3*'Di-protic'!$D$4)/(($D58^2)+($D58*'Di-protic'!$D$3)+('Di-protic'!$D$3*'Di-protic'!$D$4))</f>
        <v>0.5001823047120356</v>
      </c>
      <c r="H58">
        <f>(($F58)+(2*$G58)+(($E58-$D58)/'Di-protic'!$D$1))/(1-(($E58-$D58)/'Di-protic'!$B$1))</f>
        <v>1.5001399318679414</v>
      </c>
      <c r="I58">
        <f t="shared" si="2"/>
        <v>29.65616055910736</v>
      </c>
      <c r="J58">
        <f>($H58*'Di-protic'!$D$1*'Di-protic'!$F$1)/('Di-protic'!$B$1)</f>
        <v>29.65616055910736</v>
      </c>
    </row>
    <row r="59" spans="3:10" ht="12.75">
      <c r="C59">
        <v>5.7</v>
      </c>
      <c r="D59">
        <f t="shared" si="1"/>
        <v>1.995262314968875E-06</v>
      </c>
      <c r="E59">
        <f t="shared" si="4"/>
        <v>5.0118723362727346E-09</v>
      </c>
      <c r="F59">
        <f>('Di-protic'!$D$3*$D59)/(($D59^2)+($D59*'Di-protic'!$D$3)+('Di-protic'!$D$3*'Di-protic'!$D$4))</f>
        <v>0.4424852069553364</v>
      </c>
      <c r="G59">
        <f>('Di-protic'!$D$3*'Di-protic'!$D$4)/(($D59^2)+($D59*'Di-protic'!$D$3)+('Di-protic'!$D$3*'Di-protic'!$D$4))</f>
        <v>0.5574944694337944</v>
      </c>
      <c r="H59">
        <f>(($F59)+(2*$G59)+(($E59-$D59)/'Di-protic'!$D$1))/(1-(($E59-$D59)/'Di-protic'!$B$1))</f>
        <v>1.5574632093972207</v>
      </c>
      <c r="I59">
        <f t="shared" si="2"/>
        <v>30.789380391517128</v>
      </c>
      <c r="J59">
        <f>($H59*'Di-protic'!$D$1*'Di-protic'!$F$1)/('Di-protic'!$B$1)</f>
        <v>30.789380391517128</v>
      </c>
    </row>
    <row r="60" spans="3:10" ht="12.75">
      <c r="C60">
        <v>5.8</v>
      </c>
      <c r="D60">
        <f t="shared" si="1"/>
        <v>1.5848931924611111E-06</v>
      </c>
      <c r="E60">
        <f t="shared" si="4"/>
        <v>6.309573444801942E-09</v>
      </c>
      <c r="F60">
        <f>('Di-protic'!$D$3*$D60)/(($D60^2)+($D60*'Di-protic'!$D$3)+('Di-protic'!$D$3*'Di-protic'!$D$4))</f>
        <v>0.38667105548626535</v>
      </c>
      <c r="G60">
        <f>('Di-protic'!$D$3*'Di-protic'!$D$4)/(($D60^2)+($D60*'Di-protic'!$D$3)+('Di-protic'!$D$3*'Di-protic'!$D$4))</f>
        <v>0.6133148372177348</v>
      </c>
      <c r="H60">
        <f>(($F60)+(2*$G60)+(($E60-$D60)/'Di-protic'!$D$1))/(1-(($E60-$D60)/'Di-protic'!$B$1))</f>
        <v>1.6132918671088865</v>
      </c>
      <c r="I60">
        <f t="shared" si="2"/>
        <v>31.893053190117325</v>
      </c>
      <c r="J60">
        <f>($H60*'Di-protic'!$D$1*'Di-protic'!$F$1)/('Di-protic'!$B$1)</f>
        <v>31.893053190117325</v>
      </c>
    </row>
    <row r="61" spans="3:10" ht="12.75">
      <c r="C61">
        <v>5.9</v>
      </c>
      <c r="D61">
        <f t="shared" si="1"/>
        <v>1.2589254117941642E-06</v>
      </c>
      <c r="E61">
        <f t="shared" si="4"/>
        <v>7.943282347242834E-09</v>
      </c>
      <c r="F61">
        <f>('Di-protic'!$D$3*$D61)/(($D61^2)+($D61*'Di-protic'!$D$3)+('Di-protic'!$D$3*'Di-protic'!$D$4))</f>
        <v>0.3336823355352662</v>
      </c>
      <c r="G61">
        <f>('Di-protic'!$D$3*'Di-protic'!$D$4)/(($D61^2)+($D61*'Di-protic'!$D$3)+('Di-protic'!$D$3*'Di-protic'!$D$4))</f>
        <v>0.6663079942675119</v>
      </c>
      <c r="H61">
        <f>(($F61)+(2*$G61)+(($E61-$D61)/'Di-protic'!$D$1))/(1-(($E61-$D61)/'Di-protic'!$B$1))</f>
        <v>1.666291158738475</v>
      </c>
      <c r="I61">
        <f t="shared" si="2"/>
        <v>32.940792450100176</v>
      </c>
      <c r="J61">
        <f>($H61*'Di-protic'!$D$1*'Di-protic'!$F$1)/('Di-protic'!$B$1)</f>
        <v>32.940792450100176</v>
      </c>
    </row>
    <row r="62" spans="3:10" ht="12.75">
      <c r="C62">
        <v>6</v>
      </c>
      <c r="D62">
        <f t="shared" si="1"/>
        <v>1E-06</v>
      </c>
      <c r="E62">
        <f t="shared" si="4"/>
        <v>1E-08</v>
      </c>
      <c r="F62">
        <f>('Di-protic'!$D$3*$D62)/(($D62^2)+($D62*'Di-protic'!$D$3)+('Di-protic'!$D$3*'Di-protic'!$D$4))</f>
        <v>0.28458511818119453</v>
      </c>
      <c r="G62">
        <f>('Di-protic'!$D$3*'Di-protic'!$D$4)/(($D62^2)+($D62*'Di-protic'!$D$3)+('Di-protic'!$D$3*'Di-protic'!$D$4))</f>
        <v>0.7154083307177213</v>
      </c>
      <c r="H62">
        <f>(($F62)+(2*$G62)+(($E62-$D62)/'Di-protic'!$D$1))/(1-(($E62-$D62)/'Di-protic'!$B$1))</f>
        <v>1.7153960051521175</v>
      </c>
      <c r="I62">
        <f t="shared" si="2"/>
        <v>33.911542697152115</v>
      </c>
      <c r="J62">
        <f>($H62*'Di-protic'!$D$1*'Di-protic'!$F$1)/('Di-protic'!$B$1)</f>
        <v>33.911542697152115</v>
      </c>
    </row>
    <row r="63" spans="3:10" ht="12.75">
      <c r="C63">
        <v>6.1</v>
      </c>
      <c r="D63">
        <f t="shared" si="1"/>
        <v>7.943282347242811E-07</v>
      </c>
      <c r="E63">
        <f t="shared" si="4"/>
        <v>1.2589254117941678E-08</v>
      </c>
      <c r="F63">
        <f>('Di-protic'!$D$3*$D63)/(($D63^2)+($D63*'Di-protic'!$D$3)+('Di-protic'!$D$3*'Di-protic'!$D$4))</f>
        <v>0.24010838883946006</v>
      </c>
      <c r="G63">
        <f>('Di-protic'!$D$3*'Di-protic'!$D$4)/(($D63^2)+($D63*'Di-protic'!$D$3)+('Di-protic'!$D$3*'Di-protic'!$D$4))</f>
        <v>0.7598872207063658</v>
      </c>
      <c r="H63">
        <f>(($F63)+(2*$G63)+(($E63-$D63)/'Di-protic'!$D$1))/(1-(($E63-$D63)/'Di-protic'!$B$1))</f>
        <v>1.7598781961561647</v>
      </c>
      <c r="I63">
        <f t="shared" si="2"/>
        <v>34.790907995290866</v>
      </c>
      <c r="J63">
        <f>($H63*'Di-protic'!$D$1*'Di-protic'!$F$1)/('Di-protic'!$B$1)</f>
        <v>34.790907995290866</v>
      </c>
    </row>
    <row r="64" spans="3:10" ht="12.75">
      <c r="C64">
        <v>6.2</v>
      </c>
      <c r="D64">
        <f t="shared" si="1"/>
        <v>6.309573444801925E-07</v>
      </c>
      <c r="E64">
        <f t="shared" si="4"/>
        <v>1.5848931924611153E-08</v>
      </c>
      <c r="F64">
        <f>('Di-protic'!$D$3*$D64)/(($D64^2)+($D64*'Di-protic'!$D$3)+('Di-protic'!$D$3*'Di-protic'!$D$4))</f>
        <v>0.20063316908184303</v>
      </c>
      <c r="G64">
        <f>('Di-protic'!$D$3*'Di-protic'!$D$4)/(($D64^2)+($D64*'Di-protic'!$D$3)+('Di-protic'!$D$3*'Di-protic'!$D$4))</f>
        <v>0.7993639168154926</v>
      </c>
      <c r="H64">
        <f>(($F64)+(2*$G64)+(($E64-$D64)/'Di-protic'!$D$1))/(1-(($E64-$D64)/'Di-protic'!$B$1))</f>
        <v>1.7993573044521873</v>
      </c>
      <c r="I64">
        <f t="shared" si="2"/>
        <v>35.57136770407242</v>
      </c>
      <c r="J64">
        <f>($H64*'Di-protic'!$D$1*'Di-protic'!$F$1)/('Di-protic'!$B$1)</f>
        <v>35.57136770407242</v>
      </c>
    </row>
    <row r="65" spans="3:10" ht="12.75">
      <c r="C65">
        <v>6.3</v>
      </c>
      <c r="D65">
        <f t="shared" si="1"/>
        <v>5.011872336272722E-07</v>
      </c>
      <c r="E65">
        <f t="shared" si="4"/>
        <v>1.99526231496888E-08</v>
      </c>
      <c r="F65">
        <f>('Di-protic'!$D$3*$D65)/(($D65^2)+($D65*'Di-protic'!$D$3)+('Di-protic'!$D$3*'Di-protic'!$D$4))</f>
        <v>0.16622810229278656</v>
      </c>
      <c r="G65">
        <f>('Di-protic'!$D$3*'Di-protic'!$D$4)/(($D65^2)+($D65*'Di-protic'!$D$3)+('Di-protic'!$D$3*'Di-protic'!$D$4))</f>
        <v>0.8337699798928726</v>
      </c>
      <c r="H65">
        <f>(($F65)+(2*$G65)+(($E65-$D65)/'Di-protic'!$D$1))/(1-(($E65-$D65)/'Di-protic'!$B$1))</f>
        <v>1.8337651333016092</v>
      </c>
      <c r="I65">
        <f t="shared" si="2"/>
        <v>36.25157364697946</v>
      </c>
      <c r="J65">
        <f>($H65*'Di-protic'!$D$1*'Di-protic'!$F$1)/('Di-protic'!$B$1)</f>
        <v>36.25157364697946</v>
      </c>
    </row>
    <row r="66" spans="3:10" ht="12.75">
      <c r="C66">
        <v>6.4</v>
      </c>
      <c r="D66">
        <f t="shared" si="1"/>
        <v>3.981071705534962E-07</v>
      </c>
      <c r="E66">
        <f aca="true" t="shared" si="5" ref="E66:E97">($B$7)/($D66)</f>
        <v>2.5118864315095867E-08</v>
      </c>
      <c r="F66">
        <f>('Di-protic'!$D$3*$D66)/(($D66^2)+($D66*'Di-protic'!$D$3)+('Di-protic'!$D$3*'Di-protic'!$D$4))</f>
        <v>0.13671380167662717</v>
      </c>
      <c r="G66">
        <f>('Di-protic'!$D$3*'Di-protic'!$D$4)/(($D66^2)+($D66*'Di-protic'!$D$3)+('Di-protic'!$D$3*'Di-protic'!$D$4))</f>
        <v>0.8632849454289528</v>
      </c>
      <c r="H66">
        <f>(($F66)+(2*$G66)+(($E66-$D66)/'Di-protic'!$D$1))/(1-(($E66-$D66)/'Di-protic'!$B$1))</f>
        <v>1.863281398993869</v>
      </c>
      <c r="I66">
        <f t="shared" si="2"/>
        <v>36.83507862266862</v>
      </c>
      <c r="J66">
        <f>($H66*'Di-protic'!$D$1*'Di-protic'!$F$1)/('Di-protic'!$B$1)</f>
        <v>36.83507862266862</v>
      </c>
    </row>
    <row r="67" spans="3:10" ht="12.75">
      <c r="C67">
        <v>6.5</v>
      </c>
      <c r="D67">
        <f aca="true" t="shared" si="6" ref="D67:D130">10^-C67</f>
        <v>3.1622776601683734E-07</v>
      </c>
      <c r="E67">
        <f t="shared" si="5"/>
        <v>3.162277660168385E-08</v>
      </c>
      <c r="F67">
        <f>('Di-protic'!$D$3*$D67)/(($D67^2)+($D67*'Di-protic'!$D$3)+('Di-protic'!$D$3*'Di-protic'!$D$4))</f>
        <v>0.11173753942159129</v>
      </c>
      <c r="G67">
        <f>('Di-protic'!$D$3*'Di-protic'!$D$4)/(($D67^2)+($D67*'Di-protic'!$D$3)+('Di-protic'!$D$3*'Di-protic'!$D$4))</f>
        <v>0.888261647183933</v>
      </c>
      <c r="H67">
        <f>(($F67)+(2*$G67)+(($E67-$D67)/'Di-protic'!$D$1))/(1-(($E67-$D67)/'Di-protic'!$B$1))</f>
        <v>1.88825906852173</v>
      </c>
      <c r="I67">
        <f>IF(J67&lt;0,0,J67)</f>
        <v>37.32886041073703</v>
      </c>
      <c r="J67">
        <f>($H67*'Di-protic'!$D$1*'Di-protic'!$F$1)/('Di-protic'!$B$1)</f>
        <v>37.32886041073703</v>
      </c>
    </row>
    <row r="68" spans="3:10" ht="12.75">
      <c r="C68">
        <v>6.6</v>
      </c>
      <c r="D68">
        <f t="shared" si="6"/>
        <v>2.511886431509578E-07</v>
      </c>
      <c r="E68">
        <f t="shared" si="5"/>
        <v>3.9810717055349756E-08</v>
      </c>
      <c r="F68">
        <f>('Di-protic'!$D$3*$D68)/(($D68^2)+($D68*'Di-protic'!$D$3)+('Di-protic'!$D$3*'Di-protic'!$D$4))</f>
        <v>0.09084401946700006</v>
      </c>
      <c r="G68">
        <f>('Di-protic'!$D$3*'Di-protic'!$D$4)/(($D68^2)+($D68*'Di-protic'!$D$3)+('Di-protic'!$D$3*'Di-protic'!$D$4))</f>
        <v>0.9091554552438184</v>
      </c>
      <c r="H68">
        <f>(($F68)+(2*$G68)+(($E68-$D68)/'Di-protic'!$D$1))/(1-(($E68-$D68)/'Di-protic'!$B$1))</f>
        <v>1.9091536094326405</v>
      </c>
      <c r="I68">
        <f>IF(J68&lt;0,0,J68)</f>
        <v>37.74192311702151</v>
      </c>
      <c r="J68">
        <f>($H68*'Di-protic'!$D$1*'Di-protic'!$F$1)/('Di-protic'!$B$1)</f>
        <v>37.74192311702151</v>
      </c>
    </row>
    <row r="69" spans="3:10" ht="12.75">
      <c r="C69">
        <v>6.7</v>
      </c>
      <c r="D69">
        <f t="shared" si="6"/>
        <v>1.995262314968876E-07</v>
      </c>
      <c r="E69">
        <f t="shared" si="5"/>
        <v>5.0118723362727316E-08</v>
      </c>
      <c r="F69">
        <f>('Di-protic'!$D$3*$D69)/(($D69^2)+($D69*'Di-protic'!$D$3)+('Di-protic'!$D$3*'Di-protic'!$D$4))</f>
        <v>0.07353389482988582</v>
      </c>
      <c r="G69">
        <f>('Di-protic'!$D$3*'Di-protic'!$D$4)/(($D69^2)+($D69*'Di-protic'!$D$3)+('Di-protic'!$D$3*'Di-protic'!$D$4))</f>
        <v>0.9264657674245261</v>
      </c>
      <c r="H69">
        <f>(($F69)+(2*$G69)+(($E69-$D69)/'Di-protic'!$D$1))/(1-(($E69-$D69)/'Di-protic'!$B$1))</f>
        <v>1.9264644907672301</v>
      </c>
      <c r="I69">
        <f>IF(J69&lt;0,0,J69)</f>
        <v>38.084140709775674</v>
      </c>
      <c r="J69">
        <f>($H69*'Di-protic'!$D$1*'Di-protic'!$F$1)/('Di-protic'!$B$1)</f>
        <v>38.084140709775674</v>
      </c>
    </row>
    <row r="70" spans="3:10" ht="12.75">
      <c r="C70">
        <v>6.8</v>
      </c>
      <c r="D70">
        <f t="shared" si="6"/>
        <v>1.5848931924611122E-07</v>
      </c>
      <c r="E70">
        <f t="shared" si="5"/>
        <v>6.309573444801938E-08</v>
      </c>
      <c r="F70">
        <f>('Di-protic'!$D$3*$D70)/(($D70^2)+($D70*'Di-protic'!$D$3)+('Di-protic'!$D$3*'Di-protic'!$D$4))</f>
        <v>0.059307006292148245</v>
      </c>
      <c r="G70">
        <f>('Di-protic'!$D$3*'Di-protic'!$D$4)/(($D70^2)+($D70*'Di-protic'!$D$3)+('Di-protic'!$D$3*'Di-protic'!$D$4))</f>
        <v>0.9406927773323355</v>
      </c>
      <c r="H70">
        <f>(($F70)+(2*$G70)+(($E70-$D70)/'Di-protic'!$D$1))/(1-(($E70-$D70)/'Di-protic'!$B$1))</f>
        <v>1.9406919585783817</v>
      </c>
      <c r="I70">
        <f>IF(J70&lt;0,0,J70)</f>
        <v>38.36540251795358</v>
      </c>
      <c r="J70">
        <f>($H70*'Di-protic'!$D$1*'Di-protic'!$F$1)/('Di-protic'!$B$1)</f>
        <v>38.36540251795358</v>
      </c>
    </row>
    <row r="71" spans="3:10" ht="12.75">
      <c r="C71">
        <v>6.9</v>
      </c>
      <c r="D71">
        <f t="shared" si="6"/>
        <v>1.258925411794165E-07</v>
      </c>
      <c r="E71">
        <f t="shared" si="5"/>
        <v>7.943282347242829E-08</v>
      </c>
      <c r="F71">
        <f>('Di-protic'!$D$3*$D71)/(($D71^2)+($D71*'Di-protic'!$D$3)+('Di-protic'!$D$3*'Di-protic'!$D$4))</f>
        <v>0.047690957066861904</v>
      </c>
      <c r="G71">
        <f>('Di-protic'!$D$3*'Di-protic'!$D$4)/(($D71^2)+($D71*'Di-protic'!$D$3)+('Di-protic'!$D$3*'Di-protic'!$D$4))</f>
        <v>0.9523089047235562</v>
      </c>
      <c r="H71">
        <f>(($F71)+(2*$G71)+(($E71-$D71)/'Di-protic'!$D$1))/(1-(($E71-$D71)/'Di-protic'!$B$1))</f>
        <v>1.952308471982136</v>
      </c>
      <c r="I71">
        <f>IF(J71&lt;0,0,J71)</f>
        <v>38.595048552513695</v>
      </c>
      <c r="J71">
        <f>($H71*'Di-protic'!$D$1*'Di-protic'!$F$1)/('Di-protic'!$B$1)</f>
        <v>38.595048552513695</v>
      </c>
    </row>
    <row r="72" spans="3:10" ht="12.75">
      <c r="C72">
        <v>7</v>
      </c>
      <c r="D72">
        <f t="shared" si="6"/>
        <v>1E-07</v>
      </c>
      <c r="E72">
        <f t="shared" si="5"/>
        <v>1.0000000000000001E-07</v>
      </c>
      <c r="F72">
        <f>('Di-protic'!$D$3*$D72)/(($D72^2)+($D72*'Di-protic'!$D$3)+('Di-protic'!$D$3*'Di-protic'!$D$4))</f>
        <v>0.038257531703947</v>
      </c>
      <c r="G72">
        <f>('Di-protic'!$D$3*'Di-protic'!$D$4)/(($D72^2)+($D72*'Di-protic'!$D$3)+('Di-protic'!$D$3*'Di-protic'!$D$4))</f>
        <v>0.9617423802278648</v>
      </c>
      <c r="H72">
        <f>(($F72)+(2*$G72)+(($E72-$D72)/'Di-protic'!$D$1))/(1-(($E72-$D72)/'Di-protic'!$B$1))</f>
        <v>1.9617422921596768</v>
      </c>
      <c r="I72">
        <f>IF(J72&lt;0,9999,J72)</f>
        <v>38.78154507855612</v>
      </c>
      <c r="J72">
        <f>($H72*'Di-protic'!$D$1*'Di-protic'!$F$1)/('Di-protic'!$B$1)</f>
        <v>38.78154507855612</v>
      </c>
    </row>
    <row r="73" spans="3:10" ht="12.75">
      <c r="C73">
        <v>7.1</v>
      </c>
      <c r="D73">
        <f t="shared" si="6"/>
        <v>7.943282347242818E-08</v>
      </c>
      <c r="E73">
        <f t="shared" si="5"/>
        <v>1.2589254117941667E-07</v>
      </c>
      <c r="F73">
        <f>('Di-protic'!$D$3*$D73)/(($D73^2)+($D73*'Di-protic'!$D$3)+('Di-protic'!$D$3*'Di-protic'!$D$4))</f>
        <v>0.03063005099374329</v>
      </c>
      <c r="G73">
        <f>('Di-protic'!$D$3*'Di-protic'!$D$4)/(($D73^2)+($D73*'Di-protic'!$D$3)+('Di-protic'!$D$3*'Di-protic'!$D$4))</f>
        <v>0.9693698929982864</v>
      </c>
      <c r="H73">
        <f>(($F73)+(2*$G73)+(($E73-$D73)/'Di-protic'!$D$1))/(1-(($E73-$D73)/'Di-protic'!$B$1))</f>
        <v>1.9693701332175686</v>
      </c>
      <c r="I73">
        <f aca="true" t="shared" si="7" ref="I73:I136">IF(J73&lt;0,9999,J73)</f>
        <v>38.93233933069666</v>
      </c>
      <c r="J73">
        <f>($H73*'Di-protic'!$D$1*'Di-protic'!$F$1)/('Di-protic'!$B$1)</f>
        <v>38.93233933069666</v>
      </c>
    </row>
    <row r="74" spans="3:10" ht="12.75">
      <c r="C74">
        <v>7.2</v>
      </c>
      <c r="D74">
        <f t="shared" si="6"/>
        <v>6.309573444801918E-08</v>
      </c>
      <c r="E74">
        <f t="shared" si="5"/>
        <v>1.5848931924611173E-07</v>
      </c>
      <c r="F74">
        <f>('Di-protic'!$D$3*$D74)/(($D74^2)+($D74*'Di-protic'!$D$3)+('Di-protic'!$D$3*'Di-protic'!$D$4))</f>
        <v>0.024484561128761167</v>
      </c>
      <c r="G74">
        <f>('Di-protic'!$D$3*'Di-protic'!$D$4)/(($D74^2)+($D74*'Di-protic'!$D$3)+('Di-protic'!$D$3*'Di-protic'!$D$4))</f>
        <v>0.9755154033085623</v>
      </c>
      <c r="H74">
        <f>(($F74)+(2*$G74)+(($E74-$D74)/'Di-protic'!$D$1))/(1-(($E74-$D74)/'Di-protic'!$B$1))</f>
        <v>1.9755159772295179</v>
      </c>
      <c r="I74">
        <f t="shared" si="7"/>
        <v>39.053836087710955</v>
      </c>
      <c r="J74">
        <f>($H74*'Di-protic'!$D$1*'Di-protic'!$F$1)/('Di-protic'!$B$1)</f>
        <v>39.053836087710955</v>
      </c>
    </row>
    <row r="75" spans="3:10" ht="12.75">
      <c r="C75">
        <v>7.3</v>
      </c>
      <c r="D75">
        <f t="shared" si="6"/>
        <v>5.0118723362727164E-08</v>
      </c>
      <c r="E75">
        <f t="shared" si="5"/>
        <v>1.9952623149688821E-07</v>
      </c>
      <c r="F75">
        <f>('Di-protic'!$D$3*$D75)/(($D75^2)+($D75*'Di-protic'!$D$3)+('Di-protic'!$D$3*'Di-protic'!$D$4))</f>
        <v>0.019547214002145586</v>
      </c>
      <c r="G75">
        <f>('Di-protic'!$D$3*'Di-protic'!$D$4)/(($D75^2)+($D75*'Di-protic'!$D$3)+('Di-protic'!$D$3*'Di-protic'!$D$4))</f>
        <v>0.9804527634457547</v>
      </c>
      <c r="H75">
        <f>(($F75)+(2*$G75)+(($E75-$D75)/'Di-protic'!$D$1))/(1-(($E75-$D75)/'Di-protic'!$B$1))</f>
        <v>1.980453697058071</v>
      </c>
      <c r="I75">
        <f t="shared" si="7"/>
        <v>39.15144952291172</v>
      </c>
      <c r="J75">
        <f>($H75*'Di-protic'!$D$1*'Di-protic'!$F$1)/('Di-protic'!$B$1)</f>
        <v>39.15144952291172</v>
      </c>
    </row>
    <row r="76" spans="3:10" ht="12.75">
      <c r="C76">
        <v>7.4</v>
      </c>
      <c r="D76">
        <f t="shared" si="6"/>
        <v>3.981071705534957E-08</v>
      </c>
      <c r="E76">
        <f t="shared" si="5"/>
        <v>2.5118864315095897E-07</v>
      </c>
      <c r="F76">
        <f>('Di-protic'!$D$3*$D76)/(($D76^2)+($D76*'Di-protic'!$D$3)+('Di-protic'!$D$3*'Di-protic'!$D$4))</f>
        <v>0.015589579062606967</v>
      </c>
      <c r="G76">
        <f>('Di-protic'!$D$3*'Di-protic'!$D$4)/(($D76^2)+($D76*'Di-protic'!$D$3)+('Di-protic'!$D$3*'Di-protic'!$D$4))</f>
        <v>0.9844104066505425</v>
      </c>
      <c r="H76">
        <f>(($F76)+(2*$G76)+(($E76-$D76)/'Di-protic'!$D$1))/(1-(($E76-$D76)/'Di-protic'!$B$1))</f>
        <v>1.9844117469101308</v>
      </c>
      <c r="I76">
        <f t="shared" si="7"/>
        <v>39.22969593141007</v>
      </c>
      <c r="J76">
        <f>($H76*'Di-protic'!$D$1*'Di-protic'!$F$1)/('Di-protic'!$B$1)</f>
        <v>39.22969593141007</v>
      </c>
    </row>
    <row r="77" spans="3:10" ht="12.75">
      <c r="C77">
        <v>7.5</v>
      </c>
      <c r="D77">
        <f t="shared" si="6"/>
        <v>3.16227766016837E-08</v>
      </c>
      <c r="E77">
        <f t="shared" si="5"/>
        <v>3.1622776601683887E-07</v>
      </c>
      <c r="F77">
        <f>('Di-protic'!$D$3*$D77)/(($D77^2)+($D77*'Di-protic'!$D$3)+('Di-protic'!$D$3*'Di-protic'!$D$4))</f>
        <v>0.012423075439460108</v>
      </c>
      <c r="G77">
        <f>('Di-protic'!$D$3*'Di-protic'!$D$4)/(($D77^2)+($D77*'Di-protic'!$D$3)+('Di-protic'!$D$3*'Di-protic'!$D$4))</f>
        <v>0.9875769155171503</v>
      </c>
      <c r="H77">
        <f>(($F77)+(2*$G77)+(($E77-$D77)/'Di-protic'!$D$1))/(1-(($E77-$D77)/'Di-protic'!$B$1))</f>
        <v>1.9875787321997511</v>
      </c>
      <c r="I77">
        <f t="shared" si="7"/>
        <v>39.292303840340516</v>
      </c>
      <c r="J77">
        <f>($H77*'Di-protic'!$D$1*'Di-protic'!$F$1)/('Di-protic'!$B$1)</f>
        <v>39.292303840340516</v>
      </c>
    </row>
    <row r="78" spans="3:10" ht="12.75">
      <c r="C78">
        <v>7.6</v>
      </c>
      <c r="D78">
        <f t="shared" si="6"/>
        <v>2.511886431509575E-08</v>
      </c>
      <c r="E78">
        <f t="shared" si="5"/>
        <v>3.9810717055349803E-07</v>
      </c>
      <c r="F78">
        <f>('Di-protic'!$D$3*$D78)/(($D78^2)+($D78*'Di-protic'!$D$3)+('Di-protic'!$D$3*'Di-protic'!$D$4))</f>
        <v>0.009893277691655272</v>
      </c>
      <c r="G78">
        <f>('Di-protic'!$D$3*'Di-protic'!$D$4)/(($D78^2)+($D78*'Di-protic'!$D$3)+('Di-protic'!$D$3*'Di-protic'!$D$4))</f>
        <v>0.9901067165877351</v>
      </c>
      <c r="H78">
        <f>(($F78)+(2*$G78)+(($E78-$D78)/'Di-protic'!$D$1))/(1-(($E78-$D78)/'Di-protic'!$B$1))</f>
        <v>1.9901091055860647</v>
      </c>
      <c r="I78">
        <f t="shared" si="7"/>
        <v>39.34232661343314</v>
      </c>
      <c r="J78">
        <f>($H78*'Di-protic'!$D$1*'Di-protic'!$F$1)/('Di-protic'!$B$1)</f>
        <v>39.34232661343314</v>
      </c>
    </row>
    <row r="79" spans="3:10" ht="12.75">
      <c r="C79">
        <v>7.7</v>
      </c>
      <c r="D79">
        <f t="shared" si="6"/>
        <v>1.9952623149688773E-08</v>
      </c>
      <c r="E79">
        <f t="shared" si="5"/>
        <v>5.011872336272728E-07</v>
      </c>
      <c r="F79">
        <f>('Di-protic'!$D$3*$D79)/(($D79^2)+($D79*'Di-protic'!$D$3)+('Di-protic'!$D$3*'Di-protic'!$D$4))</f>
        <v>0.007874532667272081</v>
      </c>
      <c r="G79">
        <f>('Di-protic'!$D$3*'Di-protic'!$D$4)/(($D79^2)+($D79*'Di-protic'!$D$3)+('Di-protic'!$D$3*'Di-protic'!$D$4))</f>
        <v>0.9921254637159078</v>
      </c>
      <c r="H79">
        <f>(($F79)+(2*$G79)+(($E79-$D79)/'Di-protic'!$D$1))/(1-(($E79-$D79)/'Di-protic'!$B$1))</f>
        <v>1.9921285518767737</v>
      </c>
      <c r="I79">
        <f t="shared" si="7"/>
        <v>39.382248904791105</v>
      </c>
      <c r="J79">
        <f>($H79*'Di-protic'!$D$1*'Di-protic'!$F$1)/('Di-protic'!$B$1)</f>
        <v>39.382248904791105</v>
      </c>
    </row>
    <row r="80" spans="3:10" ht="12.75">
      <c r="C80">
        <v>7.8</v>
      </c>
      <c r="D80">
        <f t="shared" si="6"/>
        <v>1.5848931924611133E-08</v>
      </c>
      <c r="E80">
        <f t="shared" si="5"/>
        <v>6.309573444801933E-07</v>
      </c>
      <c r="F80">
        <f>('Di-protic'!$D$3*$D80)/(($D80^2)+($D80*'Di-protic'!$D$3)+('Di-protic'!$D$3*'Di-protic'!$D$4))</f>
        <v>0.006265110420068786</v>
      </c>
      <c r="G80">
        <f>('Di-protic'!$D$3*'Di-protic'!$D$4)/(($D80^2)+($D80*'Di-protic'!$D$3)+('Di-protic'!$D$3*'Di-protic'!$D$4))</f>
        <v>0.99373488729417</v>
      </c>
      <c r="H80">
        <f>(($F80)+(2*$G80)+(($E80-$D80)/'Di-protic'!$D$1))/(1-(($E80-$D80)/'Di-protic'!$B$1))</f>
        <v>1.993738839000763</v>
      </c>
      <c r="I80">
        <f t="shared" si="7"/>
        <v>39.41408255742631</v>
      </c>
      <c r="J80">
        <f>($H80*'Di-protic'!$D$1*'Di-protic'!$F$1)/('Di-protic'!$B$1)</f>
        <v>39.41408255742631</v>
      </c>
    </row>
    <row r="81" spans="3:10" ht="12.75">
      <c r="C81">
        <v>7.9</v>
      </c>
      <c r="D81">
        <f t="shared" si="6"/>
        <v>1.2589254117941638E-08</v>
      </c>
      <c r="E81">
        <f t="shared" si="5"/>
        <v>7.943282347242837E-07</v>
      </c>
      <c r="F81">
        <f>('Di-protic'!$D$3*$D81)/(($D81^2)+($D81*'Di-protic'!$D$3)+('Di-protic'!$D$3*'Di-protic'!$D$4))</f>
        <v>0.004982974948390151</v>
      </c>
      <c r="G81">
        <f>('Di-protic'!$D$3*'Di-protic'!$D$4)/(($D81^2)+($D81*'Di-protic'!$D$3)+('Di-protic'!$D$3*'Di-protic'!$D$4))</f>
        <v>0.9950170236075312</v>
      </c>
      <c r="H81">
        <f>(($F81)+(2*$G81)+(($E81-$D81)/'Di-protic'!$D$1))/(1-(($E81-$D81)/'Di-protic'!$B$1))</f>
        <v>1.9950220494230897</v>
      </c>
      <c r="I81">
        <f t="shared" si="7"/>
        <v>39.43945025380398</v>
      </c>
      <c r="J81">
        <f>($H81*'Di-protic'!$D$1*'Di-protic'!$F$1)/('Di-protic'!$B$1)</f>
        <v>39.43945025380398</v>
      </c>
    </row>
    <row r="82" spans="3:10" ht="12.75">
      <c r="C82">
        <v>8</v>
      </c>
      <c r="D82">
        <f t="shared" si="6"/>
        <v>1E-08</v>
      </c>
      <c r="E82">
        <f t="shared" si="5"/>
        <v>1E-06</v>
      </c>
      <c r="F82">
        <f>('Di-protic'!$D$3*$D82)/(($D82^2)+($D82*'Di-protic'!$D$3)+('Di-protic'!$D$3*'Di-protic'!$D$4))</f>
        <v>0.003962178363779231</v>
      </c>
      <c r="G82">
        <f>('Di-protic'!$D$3*'Di-protic'!$D$4)/(($D82^2)+($D82*'Di-protic'!$D$3)+('Di-protic'!$D$3*'Di-protic'!$D$4))</f>
        <v>0.996037820724134</v>
      </c>
      <c r="H82">
        <f>(($F82)+(2*$G82)+(($E82-$D82)/'Di-protic'!$D$1))/(1-(($E82-$D82)/'Di-protic'!$B$1))</f>
        <v>1.9960441885349895</v>
      </c>
      <c r="I82">
        <f t="shared" si="7"/>
        <v>39.459656849850326</v>
      </c>
      <c r="J82">
        <f>($H82*'Di-protic'!$D$1*'Di-protic'!$F$1)/('Di-protic'!$B$1)</f>
        <v>39.459656849850326</v>
      </c>
    </row>
    <row r="83" spans="3:10" ht="12.75">
      <c r="C83">
        <v>8.1</v>
      </c>
      <c r="D83">
        <f t="shared" si="6"/>
        <v>7.943282347242809E-09</v>
      </c>
      <c r="E83">
        <f t="shared" si="5"/>
        <v>1.2589254117941682E-06</v>
      </c>
      <c r="F83">
        <f>('Di-protic'!$D$3*$D83)/(($D83^2)+($D83*'Di-protic'!$D$3)+('Di-protic'!$D$3*'Di-protic'!$D$4))</f>
        <v>0.0031498369744608853</v>
      </c>
      <c r="G83">
        <f>('Di-protic'!$D$3*'Di-protic'!$D$4)/(($D83^2)+($D83*'Di-protic'!$D$3)+('Di-protic'!$D$3*'Di-protic'!$D$4))</f>
        <v>0.9968501624495819</v>
      </c>
      <c r="H83">
        <f>(($F83)+(2*$G83)+(($E83-$D83)/'Di-protic'!$D$1))/(1-(($E83-$D83)/'Di-protic'!$B$1))</f>
        <v>1.9968582116866016</v>
      </c>
      <c r="I83">
        <f t="shared" si="7"/>
        <v>39.475749216149104</v>
      </c>
      <c r="J83">
        <f>($H83*'Di-protic'!$D$1*'Di-protic'!$F$1)/('Di-protic'!$B$1)</f>
        <v>39.475749216149104</v>
      </c>
    </row>
    <row r="84" spans="3:10" ht="12.75">
      <c r="C84">
        <v>8.2</v>
      </c>
      <c r="D84">
        <f t="shared" si="6"/>
        <v>6.309573444801933E-09</v>
      </c>
      <c r="E84">
        <f t="shared" si="5"/>
        <v>1.5848931924611134E-06</v>
      </c>
      <c r="F84">
        <f>('Di-protic'!$D$3*$D84)/(($D84^2)+($D84*'Di-protic'!$D$3)+('Di-protic'!$D$3*'Di-protic'!$D$4))</f>
        <v>0.002503626374735635</v>
      </c>
      <c r="G84">
        <f>('Di-protic'!$D$3*'Di-protic'!$D$4)/(($D84^2)+($D84*'Di-protic'!$D$3)+('Di-protic'!$D$3*'Di-protic'!$D$4))</f>
        <v>0.9974963732616244</v>
      </c>
      <c r="H84">
        <f>(($F84)+(2*$G84)+(($E84-$D84)/'Di-protic'!$D$1))/(1-(($E84-$D84)/'Di-protic'!$B$1))</f>
        <v>1.9975065329481876</v>
      </c>
      <c r="I84">
        <f t="shared" si="7"/>
        <v>39.48856583346529</v>
      </c>
      <c r="J84">
        <f>($H84*'Di-protic'!$D$1*'Di-protic'!$F$1)/('Di-protic'!$B$1)</f>
        <v>39.48856583346529</v>
      </c>
    </row>
    <row r="85" spans="3:10" ht="12.75">
      <c r="C85">
        <v>8.3</v>
      </c>
      <c r="D85">
        <f t="shared" si="6"/>
        <v>5.011872336272711E-09</v>
      </c>
      <c r="E85">
        <f t="shared" si="5"/>
        <v>1.9952623149688842E-06</v>
      </c>
      <c r="F85">
        <f>('Di-protic'!$D$3*$D85)/(($D85^2)+($D85*'Di-protic'!$D$3)+('Di-protic'!$D$3*'Di-protic'!$D$4))</f>
        <v>0.001989725678924678</v>
      </c>
      <c r="G85">
        <f>('Di-protic'!$D$3*'Di-protic'!$D$4)/(($D85^2)+($D85*'Di-protic'!$D$3)+('Di-protic'!$D$3*'Di-protic'!$D$4))</f>
        <v>0.9980102740915158</v>
      </c>
      <c r="H85">
        <f>(($F85)+(2*$G85)+(($E85-$D85)/'Di-protic'!$D$1))/(1-(($E85-$D85)/'Di-protic'!$B$1))</f>
        <v>1.9980230856733021</v>
      </c>
      <c r="I85">
        <f t="shared" si="7"/>
        <v>39.49877752787312</v>
      </c>
      <c r="J85">
        <f>($H85*'Di-protic'!$D$1*'Di-protic'!$F$1)/('Di-protic'!$B$1)</f>
        <v>39.49877752787312</v>
      </c>
    </row>
    <row r="86" spans="3:10" ht="12.75">
      <c r="C86">
        <v>8.4</v>
      </c>
      <c r="D86">
        <f t="shared" si="6"/>
        <v>3.9810717055349665E-09</v>
      </c>
      <c r="E86">
        <f t="shared" si="5"/>
        <v>2.511886431509584E-06</v>
      </c>
      <c r="F86">
        <f>('Di-protic'!$D$3*$D86)/(($D86^2)+($D86*'Di-protic'!$D$3)+('Di-protic'!$D$3*'Di-protic'!$D$4))</f>
        <v>0.0015811423377597154</v>
      </c>
      <c r="G86">
        <f>('Di-protic'!$D$3*'Di-protic'!$D$4)/(($D86^2)+($D86*'Di-protic'!$D$3)+('Di-protic'!$D$3*'Di-protic'!$D$4))</f>
        <v>0.9984188575173387</v>
      </c>
      <c r="H86">
        <f>(($F86)+(2*$G86)+(($E86-$D86)/'Di-protic'!$D$1))/(1-(($E86-$D86)/'Di-protic'!$B$1))</f>
        <v>1.9984350036860727</v>
      </c>
      <c r="I86">
        <f t="shared" si="7"/>
        <v>39.506920706028986</v>
      </c>
      <c r="J86">
        <f>($H86*'Di-protic'!$D$1*'Di-protic'!$F$1)/('Di-protic'!$B$1)</f>
        <v>39.506920706028986</v>
      </c>
    </row>
    <row r="87" spans="3:10" ht="12.75">
      <c r="C87">
        <v>8.5</v>
      </c>
      <c r="D87">
        <f t="shared" si="6"/>
        <v>3.162277660168378E-09</v>
      </c>
      <c r="E87">
        <f t="shared" si="5"/>
        <v>3.162277660168381E-06</v>
      </c>
      <c r="F87">
        <f>('Di-protic'!$D$3*$D87)/(($D87^2)+($D87*'Di-protic'!$D$3)+('Di-protic'!$D$3*'Di-protic'!$D$4))</f>
        <v>0.0012563545639683001</v>
      </c>
      <c r="G87">
        <f>('Di-protic'!$D$3*'Di-protic'!$D$4)/(($D87^2)+($D87*'Di-protic'!$D$3)+('Di-protic'!$D$3*'Di-protic'!$D$4))</f>
        <v>0.9987436453445753</v>
      </c>
      <c r="H87">
        <f>(($F87)+(2*$G87)+(($E87-$D87)/'Di-protic'!$D$1))/(1-(($E87-$D87)/'Di-protic'!$B$1))</f>
        <v>1.9987639863885434</v>
      </c>
      <c r="I87">
        <f t="shared" si="7"/>
        <v>39.513424341882136</v>
      </c>
      <c r="J87">
        <f>($H87*'Di-protic'!$D$1*'Di-protic'!$F$1)/('Di-protic'!$B$1)</f>
        <v>39.513424341882136</v>
      </c>
    </row>
    <row r="88" spans="3:10" ht="12.75">
      <c r="C88">
        <v>8.6</v>
      </c>
      <c r="D88">
        <f t="shared" si="6"/>
        <v>2.511886431509581E-09</v>
      </c>
      <c r="E88">
        <f t="shared" si="5"/>
        <v>3.981071705534971E-06</v>
      </c>
      <c r="F88">
        <f>('Di-protic'!$D$3*$D88)/(($D88^2)+($D88*'Di-protic'!$D$3)+('Di-protic'!$D$3*'Di-protic'!$D$4))</f>
        <v>0.0009982158386580764</v>
      </c>
      <c r="G88">
        <f>('Di-protic'!$D$3*'Di-protic'!$D$4)/(($D88^2)+($D88*'Di-protic'!$D$3)+('Di-protic'!$D$3*'Di-protic'!$D$4))</f>
        <v>0.999001784103622</v>
      </c>
      <c r="H88">
        <f>(($F88)+(2*$G88)+(($E88-$D88)/'Di-protic'!$D$1))/(1-(($E88-$D88)/'Di-protic'!$B$1))</f>
        <v>1.999027403719635</v>
      </c>
      <c r="I88">
        <f t="shared" si="7"/>
        <v>39.518631820530594</v>
      </c>
      <c r="J88">
        <f>($H88*'Di-protic'!$D$1*'Di-protic'!$F$1)/('Di-protic'!$B$1)</f>
        <v>39.518631820530594</v>
      </c>
    </row>
    <row r="89" spans="3:10" ht="12.75">
      <c r="C89">
        <v>8.7</v>
      </c>
      <c r="D89">
        <f t="shared" si="6"/>
        <v>1.9952623149688824E-09</v>
      </c>
      <c r="E89">
        <f t="shared" si="5"/>
        <v>5.011872336272716E-06</v>
      </c>
      <c r="F89">
        <f>('Di-protic'!$D$3*$D89)/(($D89^2)+($D89*'Di-protic'!$D$3)+('Di-protic'!$D$3*'Di-protic'!$D$4))</f>
        <v>0.0007930738468903389</v>
      </c>
      <c r="G89">
        <f>('Di-protic'!$D$3*'Di-protic'!$D$4)/(($D89^2)+($D89*'Di-protic'!$D$3)+('Di-protic'!$D$3*'Di-protic'!$D$4))</f>
        <v>0.9992069261166833</v>
      </c>
      <c r="H89">
        <f>(($F89)+(2*$G89)+(($E89-$D89)/'Di-protic'!$D$1))/(1-(($E89-$D89)/'Di-protic'!$B$1))</f>
        <v>1.9992391891228272</v>
      </c>
      <c r="I89">
        <f t="shared" si="7"/>
        <v>39.52281859123626</v>
      </c>
      <c r="J89">
        <f>($H89*'Di-protic'!$D$1*'Di-protic'!$F$1)/('Di-protic'!$B$1)</f>
        <v>39.52281859123626</v>
      </c>
    </row>
    <row r="90" spans="3:10" ht="12.75">
      <c r="C90">
        <v>8.8</v>
      </c>
      <c r="D90">
        <f t="shared" si="6"/>
        <v>1.584893192461106E-09</v>
      </c>
      <c r="E90">
        <f t="shared" si="5"/>
        <v>6.309573444801963E-06</v>
      </c>
      <c r="F90">
        <f>('Di-protic'!$D$3*$D90)/(($D90^2)+($D90*'Di-protic'!$D$3)+('Di-protic'!$D$3*'Di-protic'!$D$4))</f>
        <v>0.0006300637203342654</v>
      </c>
      <c r="G90">
        <f>('Di-protic'!$D$3*'Di-protic'!$D$4)/(($D90^2)+($D90*'Di-protic'!$D$3)+('Di-protic'!$D$3*'Di-protic'!$D$4))</f>
        <v>0.9993699362566785</v>
      </c>
      <c r="H90">
        <f>(($F90)+(2*$G90)+(($E90-$D90)/'Di-protic'!$D$1))/(1-(($E90-$D90)/'Di-protic'!$B$1))</f>
        <v>1.9994105612796895</v>
      </c>
      <c r="I90">
        <f t="shared" si="7"/>
        <v>39.526206435324205</v>
      </c>
      <c r="J90">
        <f>($H90*'Di-protic'!$D$1*'Di-protic'!$F$1)/('Di-protic'!$B$1)</f>
        <v>39.526206435324205</v>
      </c>
    </row>
    <row r="91" spans="3:10" ht="12.75">
      <c r="C91">
        <v>8.9</v>
      </c>
      <c r="D91">
        <f t="shared" si="6"/>
        <v>1.2589254117941623E-09</v>
      </c>
      <c r="E91">
        <f t="shared" si="5"/>
        <v>7.943282347242845E-06</v>
      </c>
      <c r="F91">
        <f>('Di-protic'!$D$3*$D91)/(($D91^2)+($D91*'Di-protic'!$D$3)+('Di-protic'!$D$3*'Di-protic'!$D$4))</f>
        <v>0.0005005422661702518</v>
      </c>
      <c r="G91">
        <f>('Di-protic'!$D$3*'Di-protic'!$D$4)/(($D91^2)+($D91*'Di-protic'!$D$3)+('Di-protic'!$D$3*'Di-protic'!$D$4))</f>
        <v>0.9994994577193239</v>
      </c>
      <c r="H91">
        <f>(($F91)+(2*$G91)+(($E91-$D91)/'Di-protic'!$D$1))/(1-(($E91-$D91)/'Di-protic'!$B$1))</f>
        <v>1.9995506087287216</v>
      </c>
      <c r="I91">
        <f t="shared" si="7"/>
        <v>39.528975023471325</v>
      </c>
      <c r="J91">
        <f>($H91*'Di-protic'!$D$1*'Di-protic'!$F$1)/('Di-protic'!$B$1)</f>
        <v>39.528975023471325</v>
      </c>
    </row>
    <row r="92" spans="3:10" ht="12.75">
      <c r="C92">
        <v>9</v>
      </c>
      <c r="D92">
        <f t="shared" si="6"/>
        <v>1E-09</v>
      </c>
      <c r="E92">
        <f t="shared" si="5"/>
        <v>9.999999999999999E-06</v>
      </c>
      <c r="F92">
        <f>('Di-protic'!$D$3*$D92)/(($D92^2)+($D92*'Di-protic'!$D$3)+('Di-protic'!$D$3*'Di-protic'!$D$4))</f>
        <v>0.0003976357902693572</v>
      </c>
      <c r="G92">
        <f>('Di-protic'!$D$3*'Di-protic'!$D$4)/(($D92^2)+($D92*'Di-protic'!$D$3)+('Di-protic'!$D$3*'Di-protic'!$D$4))</f>
        <v>0.9996023642005771</v>
      </c>
      <c r="H92">
        <f>(($F92)+(2*$G92)+(($E92-$D92)/'Di-protic'!$D$1))/(1-(($E92-$D92)/'Di-protic'!$B$1))</f>
        <v>1.999666765766453</v>
      </c>
      <c r="I92">
        <f t="shared" si="7"/>
        <v>39.53127132376162</v>
      </c>
      <c r="J92">
        <f>($H92*'Di-protic'!$D$1*'Di-protic'!$F$1)/('Di-protic'!$B$1)</f>
        <v>39.53127132376162</v>
      </c>
    </row>
    <row r="93" spans="3:10" ht="12.75">
      <c r="C93">
        <v>9.1</v>
      </c>
      <c r="D93">
        <f t="shared" si="6"/>
        <v>7.9432823472428E-10</v>
      </c>
      <c r="E93">
        <f t="shared" si="5"/>
        <v>1.2589254117941695E-05</v>
      </c>
      <c r="F93">
        <f>('Di-protic'!$D$3*$D93)/(($D93^2)+($D93*'Di-protic'!$D$3)+('Di-protic'!$D$3*'Di-protic'!$D$4))</f>
        <v>0.00031587916872279623</v>
      </c>
      <c r="G93">
        <f>('Di-protic'!$D$3*'Di-protic'!$D$4)/(($D93^2)+($D93*'Di-protic'!$D$3)+('Di-protic'!$D$3*'Di-protic'!$D$4))</f>
        <v>0.9996841208255012</v>
      </c>
      <c r="H93">
        <f>(($F93)+(2*$G93)+(($E93-$D93)/'Di-protic'!$D$1))/(1-(($E93-$D93)/'Di-protic'!$B$1))</f>
        <v>1.9997652032418651</v>
      </c>
      <c r="I93">
        <f t="shared" si="7"/>
        <v>39.53321732727359</v>
      </c>
      <c r="J93">
        <f>($H93*'Di-protic'!$D$1*'Di-protic'!$F$1)/('Di-protic'!$B$1)</f>
        <v>39.53321732727359</v>
      </c>
    </row>
    <row r="94" spans="3:10" ht="12.75">
      <c r="C94">
        <v>9.2</v>
      </c>
      <c r="D94">
        <f t="shared" si="6"/>
        <v>6.309573444801927E-10</v>
      </c>
      <c r="E94">
        <f t="shared" si="5"/>
        <v>1.5848931924611148E-05</v>
      </c>
      <c r="F94">
        <f>('Di-protic'!$D$3*$D94)/(($D94^2)+($D94*'Di-protic'!$D$3)+('Di-protic'!$D$3*'Di-protic'!$D$4))</f>
        <v>0.00025092804462751954</v>
      </c>
      <c r="G94">
        <f>('Di-protic'!$D$3*'Di-protic'!$D$4)/(($D94^2)+($D94*'Di-protic'!$D$3)+('Di-protic'!$D$3*'Di-protic'!$D$4))</f>
        <v>0.9997490719517279</v>
      </c>
      <c r="H94">
        <f>(($F94)+(2*$G94)+(($E94-$D94)/'Di-protic'!$D$1))/(1-(($E94-$D94)/'Di-protic'!$B$1))</f>
        <v>1.9998511539602406</v>
      </c>
      <c r="I94">
        <f t="shared" si="7"/>
        <v>39.53491648096596</v>
      </c>
      <c r="J94">
        <f>($H94*'Di-protic'!$D$1*'Di-protic'!$F$1)/('Di-protic'!$B$1)</f>
        <v>39.53491648096596</v>
      </c>
    </row>
    <row r="95" spans="3:10" ht="12.75">
      <c r="C95">
        <v>9.3</v>
      </c>
      <c r="D95">
        <f t="shared" si="6"/>
        <v>5.011872336272705E-10</v>
      </c>
      <c r="E95">
        <f t="shared" si="5"/>
        <v>1.9952623149688868E-05</v>
      </c>
      <c r="F95">
        <f>('Di-protic'!$D$3*$D95)/(($D95^2)+($D95*'Di-protic'!$D$3)+('Di-protic'!$D$3*'Di-protic'!$D$4))</f>
        <v>0.0001993295178920537</v>
      </c>
      <c r="G95">
        <f>('Di-protic'!$D$3*'Di-protic'!$D$4)/(($D95^2)+($D95*'Di-protic'!$D$3)+('Di-protic'!$D$3*'Di-protic'!$D$4))</f>
        <v>0.9998006704798083</v>
      </c>
      <c r="H95">
        <f>(($F95)+(2*$G95)+(($E95-$D95)/'Di-protic'!$D$1))/(1-(($E95-$D95)/'Di-protic'!$B$1))</f>
        <v>1.9999291893349889</v>
      </c>
      <c r="I95">
        <f t="shared" si="7"/>
        <v>39.53645915678817</v>
      </c>
      <c r="J95">
        <f>($H95*'Di-protic'!$D$1*'Di-protic'!$F$1)/('Di-protic'!$B$1)</f>
        <v>39.53645915678817</v>
      </c>
    </row>
    <row r="96" spans="3:10" ht="12.75">
      <c r="C96">
        <v>9.4</v>
      </c>
      <c r="D96">
        <f t="shared" si="6"/>
        <v>3.981071705534962E-10</v>
      </c>
      <c r="E96">
        <f t="shared" si="5"/>
        <v>2.5118864315095866E-05</v>
      </c>
      <c r="F96">
        <f>('Di-protic'!$D$3*$D96)/(($D96^2)+($D96*'Di-protic'!$D$3)+('Di-protic'!$D$3*'Di-protic'!$D$4))</f>
        <v>0.00015833955543604337</v>
      </c>
      <c r="G96">
        <f>('Di-protic'!$D$3*'Di-protic'!$D$4)/(($D96^2)+($D96*'Di-protic'!$D$3)+('Di-protic'!$D$3*'Di-protic'!$D$4))</f>
        <v>0.9998416604431128</v>
      </c>
      <c r="H96">
        <f>(($F96)+(2*$G96)+(($E96-$D96)/'Di-protic'!$D$1))/(1-(($E96-$D96)/'Di-protic'!$B$1))</f>
        <v>2.000003461587338</v>
      </c>
      <c r="I96">
        <f t="shared" si="7"/>
        <v>39.53792743970896</v>
      </c>
      <c r="J96">
        <f>($H96*'Di-protic'!$D$1*'Di-protic'!$F$1)/('Di-protic'!$B$1)</f>
        <v>39.53792743970896</v>
      </c>
    </row>
    <row r="97" spans="3:10" ht="12.75">
      <c r="C97">
        <v>9.5</v>
      </c>
      <c r="D97">
        <f t="shared" si="6"/>
        <v>3.1622776601683744E-10</v>
      </c>
      <c r="E97">
        <f t="shared" si="5"/>
        <v>3.162277660168384E-05</v>
      </c>
      <c r="F97">
        <f>('Di-protic'!$D$3*$D97)/(($D97^2)+($D97*'Di-protic'!$D$3)+('Di-protic'!$D$3*'Di-protic'!$D$4))</f>
        <v>0.00012577767562935806</v>
      </c>
      <c r="G97">
        <f>('Di-protic'!$D$3*'Di-protic'!$D$4)/(($D97^2)+($D97*'Di-protic'!$D$3)+('Di-protic'!$D$3*'Di-protic'!$D$4))</f>
        <v>0.999874222323455</v>
      </c>
      <c r="H97">
        <f>(($F97)+(2*$G97)+(($E97-$D97)/'Di-protic'!$D$1))/(1-(($E97-$D97)/'Di-protic'!$B$1))</f>
        <v>2.0000779241242066</v>
      </c>
      <c r="I97">
        <f t="shared" si="7"/>
        <v>39.539399484351</v>
      </c>
      <c r="J97">
        <f>($H97*'Di-protic'!$D$1*'Di-protic'!$F$1)/('Di-protic'!$B$1)</f>
        <v>39.539399484351</v>
      </c>
    </row>
    <row r="98" spans="3:10" ht="12.75">
      <c r="C98">
        <v>9.6</v>
      </c>
      <c r="D98">
        <f t="shared" si="6"/>
        <v>2.5118864315095784E-10</v>
      </c>
      <c r="E98">
        <f aca="true" t="shared" si="8" ref="E98:E129">($B$7)/($D98)</f>
        <v>3.9810717055349756E-05</v>
      </c>
      <c r="F98">
        <f>('Di-protic'!$D$3*$D98)/(($D98^2)+($D98*'Di-protic'!$D$3)+('Di-protic'!$D$3*'Di-protic'!$D$4))</f>
        <v>9.991134364863925E-05</v>
      </c>
      <c r="G98">
        <f>('Di-protic'!$D$3*'Di-protic'!$D$4)/(($D98^2)+($D98*'Di-protic'!$D$3)+('Di-protic'!$D$3*'Di-protic'!$D$4))</f>
        <v>0.9999000886557736</v>
      </c>
      <c r="H98">
        <f>(($F98)+(2*$G98)+(($E98-$D98)/'Di-protic'!$D$1))/(1-(($E98-$D98)/'Di-protic'!$B$1))</f>
        <v>2.0001565416702833</v>
      </c>
      <c r="I98">
        <f t="shared" si="7"/>
        <v>39.540953669077155</v>
      </c>
      <c r="J98">
        <f>($H98*'Di-protic'!$D$1*'Di-protic'!$F$1)/('Di-protic'!$B$1)</f>
        <v>39.540953669077155</v>
      </c>
    </row>
    <row r="99" spans="3:10" ht="12.75">
      <c r="C99">
        <v>9.7</v>
      </c>
      <c r="D99">
        <f t="shared" si="6"/>
        <v>1.9952623149688802E-10</v>
      </c>
      <c r="E99">
        <f t="shared" si="8"/>
        <v>5.011872336272721E-05</v>
      </c>
      <c r="F99">
        <f>('Di-protic'!$D$3*$D99)/(($D99^2)+($D99*'Di-protic'!$D$3)+('Di-protic'!$D$3*'Di-protic'!$D$4))</f>
        <v>7.936403207629698E-05</v>
      </c>
      <c r="G99">
        <f>('Di-protic'!$D$3*'Di-protic'!$D$4)/(($D99^2)+($D99*'Di-protic'!$D$3)+('Di-protic'!$D$3*'Di-protic'!$D$4))</f>
        <v>0.9999206359675592</v>
      </c>
      <c r="H99">
        <f>(($F99)+(2*$G99)+(($E99-$D99)/'Di-protic'!$D$1))/(1-(($E99-$D99)/'Di-protic'!$B$1))</f>
        <v>2.0002435012582613</v>
      </c>
      <c r="I99">
        <f t="shared" si="7"/>
        <v>39.54267276704159</v>
      </c>
      <c r="J99">
        <f>($H99*'Di-protic'!$D$1*'Di-protic'!$F$1)/('Di-protic'!$B$1)</f>
        <v>39.54267276704159</v>
      </c>
    </row>
    <row r="100" spans="3:10" ht="12.75">
      <c r="C100">
        <v>9.8</v>
      </c>
      <c r="D100">
        <f t="shared" si="6"/>
        <v>1.5848931924611098E-10</v>
      </c>
      <c r="E100">
        <f t="shared" si="8"/>
        <v>6.309573444801947E-05</v>
      </c>
      <c r="F100">
        <f>('Di-protic'!$D$3*$D100)/(($D100^2)+($D100*'Di-protic'!$D$3)+('Di-protic'!$D$3*'Di-protic'!$D$4))</f>
        <v>6.30421205325618E-05</v>
      </c>
      <c r="G100">
        <f>('Di-protic'!$D$3*'Di-protic'!$D$4)/(($D100^2)+($D100*'Di-protic'!$D$3)+('Di-protic'!$D$3*'Di-protic'!$D$4))</f>
        <v>0.9999369578792374</v>
      </c>
      <c r="H100">
        <f>(($F100)+(2*$G100)+(($E100-$D100)/'Di-protic'!$D$1))/(1-(($E100-$D100)/'Di-protic'!$B$1))</f>
        <v>2.0003434352819087</v>
      </c>
      <c r="I100">
        <f t="shared" si="7"/>
        <v>39.544648355710116</v>
      </c>
      <c r="J100">
        <f>($H100*'Di-protic'!$D$1*'Di-protic'!$F$1)/('Di-protic'!$B$1)</f>
        <v>39.544648355710116</v>
      </c>
    </row>
    <row r="101" spans="3:10" ht="12.75">
      <c r="C101">
        <v>9.9</v>
      </c>
      <c r="D101">
        <f t="shared" si="6"/>
        <v>1.2589254117941656E-10</v>
      </c>
      <c r="E101">
        <f t="shared" si="8"/>
        <v>7.943282347242825E-05</v>
      </c>
      <c r="F101">
        <f>('Di-protic'!$D$3*$D101)/(($D101^2)+($D101*'Di-protic'!$D$3)+('Di-protic'!$D$3*'Di-protic'!$D$4))</f>
        <v>5.007678561072136E-05</v>
      </c>
      <c r="G101">
        <f>('Di-protic'!$D$3*'Di-protic'!$D$4)/(($D101^2)+($D101*'Di-protic'!$D$3)+('Di-protic'!$D$3*'Di-protic'!$D$4))</f>
        <v>0.9999499232142441</v>
      </c>
      <c r="H101">
        <f>(($F101)+(2*$G101)+(($E101-$D101)/'Di-protic'!$D$1))/(1-(($E101-$D101)/'Di-protic'!$B$1))</f>
        <v>2.0004616685073766</v>
      </c>
      <c r="I101">
        <f t="shared" si="7"/>
        <v>39.54698570000941</v>
      </c>
      <c r="J101">
        <f>($H101*'Di-protic'!$D$1*'Di-protic'!$F$1)/('Di-protic'!$B$1)</f>
        <v>39.54698570000941</v>
      </c>
    </row>
    <row r="102" spans="3:10" ht="12.75">
      <c r="C102">
        <v>10</v>
      </c>
      <c r="D102">
        <f t="shared" si="6"/>
        <v>1E-10</v>
      </c>
      <c r="E102">
        <f t="shared" si="8"/>
        <v>9.999999999999999E-05</v>
      </c>
      <c r="F102">
        <f>('Di-protic'!$D$3*$D102)/(($D102^2)+($D102*'Di-protic'!$D$3)+('Di-protic'!$D$3*'Di-protic'!$D$4))</f>
        <v>3.977781440169451E-05</v>
      </c>
      <c r="G102">
        <f>('Di-protic'!$D$3*'Di-protic'!$D$4)/(($D102^2)+($D102*'Di-protic'!$D$3)+('Di-protic'!$D$3*'Di-protic'!$D$4))</f>
        <v>0.9999602221855067</v>
      </c>
      <c r="H102">
        <f>(($F102)+(2*$G102)+(($E102-$D102)/'Di-protic'!$D$1))/(1-(($E102-$D102)/'Di-protic'!$B$1))</f>
        <v>2.0006045022661043</v>
      </c>
      <c r="I102">
        <f t="shared" si="7"/>
        <v>39.54980937051648</v>
      </c>
      <c r="J102">
        <f>($H102*'Di-protic'!$D$1*'Di-protic'!$F$1)/('Di-protic'!$B$1)</f>
        <v>39.54980937051648</v>
      </c>
    </row>
    <row r="103" spans="3:10" ht="12.75">
      <c r="C103">
        <v>10.1</v>
      </c>
      <c r="D103">
        <f t="shared" si="6"/>
        <v>7.943282347242792E-11</v>
      </c>
      <c r="E103">
        <f t="shared" si="8"/>
        <v>0.0001258925411794171</v>
      </c>
      <c r="F103">
        <f>('Di-protic'!$D$3*$D103)/(($D103^2)+($D103*'Di-protic'!$D$3)+('Di-protic'!$D$3*'Di-protic'!$D$4))</f>
        <v>3.1596899594600615E-05</v>
      </c>
      <c r="G103">
        <f>('Di-protic'!$D$3*'Di-protic'!$D$4)/(($D103^2)+($D103*'Di-protic'!$D$3)+('Di-protic'!$D$3*'Di-protic'!$D$4))</f>
        <v>0.9999684031003476</v>
      </c>
      <c r="H103">
        <f>(($F103)+(2*$G103)+(($E103-$D103)/'Di-protic'!$D$1))/(1-(($E103-$D103)/'Di-protic'!$B$1))</f>
        <v>2.0007795510997917</v>
      </c>
      <c r="I103">
        <f t="shared" si="7"/>
        <v>39.55326989856938</v>
      </c>
      <c r="J103">
        <f>($H103*'Di-protic'!$D$1*'Di-protic'!$F$1)/('Di-protic'!$B$1)</f>
        <v>39.55326989856938</v>
      </c>
    </row>
    <row r="104" spans="3:10" ht="12.75">
      <c r="C104">
        <v>10.2</v>
      </c>
      <c r="D104">
        <f t="shared" si="6"/>
        <v>6.309573444801919E-11</v>
      </c>
      <c r="E104">
        <f t="shared" si="8"/>
        <v>0.0001584893192461117</v>
      </c>
      <c r="F104">
        <f>('Di-protic'!$D$3*$D104)/(($D104^2)+($D104*'Di-protic'!$D$3)+('Di-protic'!$D$3*'Di-protic'!$D$4))</f>
        <v>2.5098472582425903E-05</v>
      </c>
      <c r="G104">
        <f>('Di-protic'!$D$3*'Di-protic'!$D$4)/(($D104^2)+($D104*'Di-protic'!$D$3)+('Di-protic'!$D$3*'Di-protic'!$D$4))</f>
        <v>0.9999749015273811</v>
      </c>
      <c r="H104">
        <f>(($F104)+(2*$G104)+(($E104-$D104)/'Di-protic'!$D$1))/(1-(($E104-$D104)/'Di-protic'!$B$1))</f>
        <v>2.000996150017746</v>
      </c>
      <c r="I104">
        <f t="shared" si="7"/>
        <v>39.55755182730905</v>
      </c>
      <c r="J104">
        <f>($H104*'Di-protic'!$D$1*'Di-protic'!$F$1)/('Di-protic'!$B$1)</f>
        <v>39.55755182730905</v>
      </c>
    </row>
    <row r="105" spans="3:10" ht="12.75">
      <c r="C105">
        <v>10.3</v>
      </c>
      <c r="D105">
        <f t="shared" si="6"/>
        <v>5.011872336272699E-11</v>
      </c>
      <c r="E105">
        <f t="shared" si="8"/>
        <v>0.0001995262314968889</v>
      </c>
      <c r="F105">
        <f>('Di-protic'!$D$3*$D105)/(($D105^2)+($D105*'Di-protic'!$D$3)+('Di-protic'!$D$3*'Di-protic'!$D$4))</f>
        <v>1.9936528333973864E-05</v>
      </c>
      <c r="G105">
        <f>('Di-protic'!$D$3*'Di-protic'!$D$4)/(($D105^2)+($D105*'Di-protic'!$D$3)+('Di-protic'!$D$3*'Di-protic'!$D$4))</f>
        <v>0.999980063471643</v>
      </c>
      <c r="H105">
        <f>(($F105)+(2*$G105)+(($E105-$D105)/'Di-protic'!$D$1))/(1-(($E105-$D105)/'Di-protic'!$B$1))</f>
        <v>2.001265854434325</v>
      </c>
      <c r="I105">
        <f t="shared" si="7"/>
        <v>39.56288359490729</v>
      </c>
      <c r="J105">
        <f>($H105*'Di-protic'!$D$1*'Di-protic'!$F$1)/('Di-protic'!$B$1)</f>
        <v>39.56288359490729</v>
      </c>
    </row>
    <row r="106" spans="3:10" ht="12.75">
      <c r="C106">
        <v>10.4</v>
      </c>
      <c r="D106">
        <f t="shared" si="6"/>
        <v>3.981071705534958E-11</v>
      </c>
      <c r="E106">
        <f t="shared" si="8"/>
        <v>0.00025118864315095893</v>
      </c>
      <c r="F106">
        <f>('Di-protic'!$D$3*$D106)/(($D106^2)+($D106*'Di-protic'!$D$3)+('Di-protic'!$D$3*'Di-protic'!$D$4))</f>
        <v>1.5836212292559846E-05</v>
      </c>
      <c r="G106">
        <f>('Di-protic'!$D$3*'Di-protic'!$D$4)/(($D106^2)+($D106*'Di-protic'!$D$3)+('Di-protic'!$D$3*'Di-protic'!$D$4))</f>
        <v>0.999984163787693</v>
      </c>
      <c r="H106">
        <f>(($F106)+(2*$G106)+(($E106-$D106)/'Di-protic'!$D$1))/(1-(($E106-$D106)/'Di-protic'!$B$1))</f>
        <v>2.001603060019231</v>
      </c>
      <c r="I106">
        <f t="shared" si="7"/>
        <v>39.56954978834363</v>
      </c>
      <c r="J106">
        <f>($H106*'Di-protic'!$D$1*'Di-protic'!$F$1)/('Di-protic'!$B$1)</f>
        <v>39.56954978834363</v>
      </c>
    </row>
    <row r="107" spans="3:10" ht="12.75">
      <c r="C107">
        <v>10.5</v>
      </c>
      <c r="D107">
        <f t="shared" si="6"/>
        <v>3.162277660168371E-11</v>
      </c>
      <c r="E107">
        <f t="shared" si="8"/>
        <v>0.00031622776601683875</v>
      </c>
      <c r="F107">
        <f>('Di-protic'!$D$3*$D107)/(($D107^2)+($D107*'Di-protic'!$D$3)+('Di-protic'!$D$3*'Di-protic'!$D$4))</f>
        <v>1.2579191526271518E-05</v>
      </c>
      <c r="G107">
        <f>('Di-protic'!$D$3*'Di-protic'!$D$4)/(($D107^2)+($D107*'Di-protic'!$D$3)+('Di-protic'!$D$3*'Di-protic'!$D$4))</f>
        <v>0.9999874208084645</v>
      </c>
      <c r="H107">
        <f>(($F107)+(2*$G107)+(($E107-$D107)/'Di-protic'!$D$1))/(1-(($E107-$D107)/'Di-protic'!$B$1))</f>
        <v>2.0020257764410703</v>
      </c>
      <c r="I107">
        <f t="shared" si="7"/>
        <v>39.57790643948711</v>
      </c>
      <c r="J107">
        <f>($H107*'Di-protic'!$D$1*'Di-protic'!$F$1)/('Di-protic'!$B$1)</f>
        <v>39.57790643948711</v>
      </c>
    </row>
    <row r="108" spans="3:10" ht="12.75">
      <c r="C108">
        <v>10.6</v>
      </c>
      <c r="D108">
        <f t="shared" si="6"/>
        <v>2.511886431509576E-11</v>
      </c>
      <c r="E108">
        <f t="shared" si="8"/>
        <v>0.00039810717055349795</v>
      </c>
      <c r="F108">
        <f>('Di-protic'!$D$3*$D108)/(($D108^2)+($D108*'Di-protic'!$D$3)+('Di-protic'!$D$3*'Di-protic'!$D$4))</f>
        <v>9.992032850554722E-06</v>
      </c>
      <c r="G108">
        <f>('Di-protic'!$D$3*'Di-protic'!$D$4)/(($D108^2)+($D108*'Di-protic'!$D$3)+('Di-protic'!$D$3*'Di-protic'!$D$4))</f>
        <v>0.9999900079671437</v>
      </c>
      <c r="H108">
        <f>(($F108)+(2*$G108)+(($E108-$D108)/'Di-protic'!$D$1))/(1-(($E108-$D108)/'Di-protic'!$B$1))</f>
        <v>2.0025565977533204</v>
      </c>
      <c r="I108">
        <f t="shared" si="7"/>
        <v>39.58840020858816</v>
      </c>
      <c r="J108">
        <f>($H108*'Di-protic'!$D$1*'Di-protic'!$F$1)/('Di-protic'!$B$1)</f>
        <v>39.58840020858816</v>
      </c>
    </row>
    <row r="109" spans="3:10" ht="12.75">
      <c r="C109">
        <v>10.7</v>
      </c>
      <c r="D109">
        <f t="shared" si="6"/>
        <v>1.995262314968878E-11</v>
      </c>
      <c r="E109">
        <f t="shared" si="8"/>
        <v>0.0005011872336272727</v>
      </c>
      <c r="F109">
        <f>('Di-protic'!$D$3*$D109)/(($D109^2)+($D109*'Di-protic'!$D$3)+('Di-protic'!$D$3*'Di-protic'!$D$4))</f>
        <v>7.936970126589096E-06</v>
      </c>
      <c r="G109">
        <f>('Di-protic'!$D$3*'Di-protic'!$D$4)/(($D109^2)+($D109*'Di-protic'!$D$3)+('Di-protic'!$D$3*'Di-protic'!$D$4))</f>
        <v>0.9999920630298698</v>
      </c>
      <c r="H109">
        <f>(($F109)+(2*$G109)+(($E109-$D109)/'Di-protic'!$D$1))/(1-(($E109-$D109)/'Di-protic'!$B$1))</f>
        <v>2.0032239235540232</v>
      </c>
      <c r="I109">
        <f t="shared" si="7"/>
        <v>39.6015925252984</v>
      </c>
      <c r="J109">
        <f>($H109*'Di-protic'!$D$1*'Di-protic'!$F$1)/('Di-protic'!$B$1)</f>
        <v>39.6015925252984</v>
      </c>
    </row>
    <row r="110" spans="3:10" ht="12.75">
      <c r="C110">
        <v>10.8</v>
      </c>
      <c r="D110">
        <f t="shared" si="6"/>
        <v>1.5848931924611082E-11</v>
      </c>
      <c r="E110">
        <f t="shared" si="8"/>
        <v>0.0006309573444801954</v>
      </c>
      <c r="F110">
        <f>('Di-protic'!$D$3*$D110)/(($D110^2)+($D110*'Di-protic'!$D$3)+('Di-protic'!$D$3*'Di-protic'!$D$4))</f>
        <v>6.304569761359732E-06</v>
      </c>
      <c r="G110">
        <f>('Di-protic'!$D$3*'Di-protic'!$D$4)/(($D110^2)+($D110*'Di-protic'!$D$3)+('Di-protic'!$D$3*'Di-protic'!$D$4))</f>
        <v>0.9999936954302364</v>
      </c>
      <c r="H110">
        <f>(($F110)+(2*$G110)+(($E110-$D110)/'Di-protic'!$D$1))/(1-(($E110-$D110)/'Di-protic'!$B$1))</f>
        <v>2.0040634998525473</v>
      </c>
      <c r="I110">
        <f t="shared" si="7"/>
        <v>39.618190049957086</v>
      </c>
      <c r="J110">
        <f>($H110*'Di-protic'!$D$1*'Di-protic'!$F$1)/('Di-protic'!$B$1)</f>
        <v>39.618190049957086</v>
      </c>
    </row>
    <row r="111" spans="3:10" ht="12.75">
      <c r="C111">
        <v>10.9</v>
      </c>
      <c r="D111">
        <f t="shared" si="6"/>
        <v>1.258925411794164E-11</v>
      </c>
      <c r="E111">
        <f t="shared" si="8"/>
        <v>0.0007943282347242835</v>
      </c>
      <c r="F111">
        <f>('Di-protic'!$D$3*$D111)/(($D111^2)+($D111*'Di-protic'!$D$3)+('Di-protic'!$D$3*'Di-protic'!$D$4))</f>
        <v>5.007904262846166E-06</v>
      </c>
      <c r="G111">
        <f>('Di-protic'!$D$3*'Di-protic'!$D$4)/(($D111^2)+($D111*'Di-protic'!$D$3)+('Di-protic'!$D$3*'Di-protic'!$D$4))</f>
        <v>0.9999949920957357</v>
      </c>
      <c r="H111">
        <f>(($F111)+(2*$G111)+(($E111-$D111)/'Di-protic'!$D$1))/(1-(($E111-$D111)/'Di-protic'!$B$1))</f>
        <v>2.0051203679063754</v>
      </c>
      <c r="I111">
        <f t="shared" si="7"/>
        <v>39.63908320000815</v>
      </c>
      <c r="J111">
        <f>($H111*'Di-protic'!$D$1*'Di-protic'!$F$1)/('Di-protic'!$B$1)</f>
        <v>39.63908320000815</v>
      </c>
    </row>
    <row r="112" spans="3:10" ht="12.75">
      <c r="C112">
        <v>11</v>
      </c>
      <c r="D112">
        <f t="shared" si="6"/>
        <v>1E-11</v>
      </c>
      <c r="E112">
        <f t="shared" si="8"/>
        <v>0.001</v>
      </c>
      <c r="F112">
        <f>('Di-protic'!$D$3*$D112)/(($D112^2)+($D112*'Di-protic'!$D$3)+('Di-protic'!$D$3*'Di-protic'!$D$4))</f>
        <v>3.977923849974759E-06</v>
      </c>
      <c r="G112">
        <f>('Di-protic'!$D$3*'Di-protic'!$D$4)/(($D112^2)+($D112*'Di-protic'!$D$3)+('Di-protic'!$D$3*'Di-protic'!$D$4))</f>
        <v>0.9999960220761491</v>
      </c>
      <c r="H112">
        <f>(($F112)+(2*$G112)+(($E112-$D112)/'Di-protic'!$D$1))/(1-(($E112-$D112)/'Di-protic'!$B$1))</f>
        <v>2.006451334689362</v>
      </c>
      <c r="I112">
        <f t="shared" si="7"/>
        <v>39.66539498851308</v>
      </c>
      <c r="J112">
        <f>($H112*'Di-protic'!$D$1*'Di-protic'!$F$1)/('Di-protic'!$B$1)</f>
        <v>39.66539498851308</v>
      </c>
    </row>
    <row r="113" spans="3:10" ht="12.75">
      <c r="C113">
        <v>11.1</v>
      </c>
      <c r="D113">
        <f t="shared" si="6"/>
        <v>7.94328234724281E-12</v>
      </c>
      <c r="E113">
        <f t="shared" si="8"/>
        <v>0.001258925411794168</v>
      </c>
      <c r="F113">
        <f>('Di-protic'!$D$3*$D113)/(($D113^2)+($D113*'Di-protic'!$D$3)+('Di-protic'!$D$3*'Di-protic'!$D$4))</f>
        <v>3.1597798147812435E-06</v>
      </c>
      <c r="G113">
        <f>('Di-protic'!$D$3*'Di-protic'!$D$4)/(($D113^2)+($D113*'Di-protic'!$D$3)+('Di-protic'!$D$3*'Di-protic'!$D$4))</f>
        <v>0.9999968402201846</v>
      </c>
      <c r="H113">
        <f>(($F113)+(2*$G113)+(($E113-$D113)/'Di-protic'!$D$1))/(1-(($E113-$D113)/'Di-protic'!$B$1))</f>
        <v>2.0081281122945267</v>
      </c>
      <c r="I113">
        <f t="shared" si="7"/>
        <v>39.69854308678332</v>
      </c>
      <c r="J113">
        <f>($H113*'Di-protic'!$D$1*'Di-protic'!$F$1)/('Di-protic'!$B$1)</f>
        <v>39.69854308678332</v>
      </c>
    </row>
    <row r="114" spans="3:10" ht="12.75">
      <c r="C114">
        <v>11.2</v>
      </c>
      <c r="D114">
        <f t="shared" si="6"/>
        <v>6.3095734448019345E-12</v>
      </c>
      <c r="E114">
        <f t="shared" si="8"/>
        <v>0.001584893192461113</v>
      </c>
      <c r="F114">
        <f>('Di-protic'!$D$3*$D114)/(($D114^2)+($D114*'Di-protic'!$D$3)+('Di-protic'!$D$3*'Di-protic'!$D$4))</f>
        <v>2.5099039535226927E-06</v>
      </c>
      <c r="G114">
        <f>('Di-protic'!$D$3*'Di-protic'!$D$4)/(($D114^2)+($D114*'Di-protic'!$D$3)+('Di-protic'!$D$3*'Di-protic'!$D$4))</f>
        <v>0.9999974900960461</v>
      </c>
      <c r="H114">
        <f>(($F114)+(2*$G114)+(($E114-$D114)/'Di-protic'!$D$1))/(1-(($E114-$D114)/'Di-protic'!$B$1))</f>
        <v>2.010241318574449</v>
      </c>
      <c r="I114">
        <f t="shared" si="7"/>
        <v>39.74031891275834</v>
      </c>
      <c r="J114">
        <f>($H114*'Di-protic'!$D$1*'Di-protic'!$F$1)/('Di-protic'!$B$1)</f>
        <v>39.74031891275834</v>
      </c>
    </row>
    <row r="115" spans="3:10" ht="12.75">
      <c r="C115">
        <v>11.3</v>
      </c>
      <c r="D115">
        <f t="shared" si="6"/>
        <v>5.0118723362726945E-12</v>
      </c>
      <c r="E115">
        <f t="shared" si="8"/>
        <v>0.001995262314968891</v>
      </c>
      <c r="F115">
        <f>('Di-protic'!$D$3*$D115)/(($D115^2)+($D115*'Di-protic'!$D$3)+('Di-protic'!$D$3*'Di-protic'!$D$4))</f>
        <v>1.9936886059038724E-06</v>
      </c>
      <c r="G115">
        <f>('Di-protic'!$D$3*'Di-protic'!$D$4)/(($D115^2)+($D115*'Di-protic'!$D$3)+('Di-protic'!$D$3*'Di-protic'!$D$4))</f>
        <v>0.9999980063113938</v>
      </c>
      <c r="H115">
        <f>(($F115)+(2*$G115)+(($E115-$D115)/'Di-protic'!$D$1))/(1-(($E115-$D115)/'Di-protic'!$B$1))</f>
        <v>2.012905592218438</v>
      </c>
      <c r="I115">
        <f t="shared" si="7"/>
        <v>39.79298875060549</v>
      </c>
      <c r="J115">
        <f>($H115*'Di-protic'!$D$1*'Di-protic'!$F$1)/('Di-protic'!$B$1)</f>
        <v>39.79298875060549</v>
      </c>
    </row>
    <row r="116" spans="3:10" ht="12.75">
      <c r="C116">
        <v>11.4</v>
      </c>
      <c r="D116">
        <f t="shared" si="6"/>
        <v>3.981071705534953E-12</v>
      </c>
      <c r="E116">
        <f t="shared" si="8"/>
        <v>0.002511886431509592</v>
      </c>
      <c r="F116">
        <f>('Di-protic'!$D$3*$D116)/(($D116^2)+($D116*'Di-protic'!$D$3)+('Di-protic'!$D$3*'Di-protic'!$D$4))</f>
        <v>1.5836438002834808E-06</v>
      </c>
      <c r="G116">
        <f>('Di-protic'!$D$3*'Di-protic'!$D$4)/(($D116^2)+($D116*'Di-protic'!$D$3)+('Di-protic'!$D$3*'Di-protic'!$D$4))</f>
        <v>0.9999984163561996</v>
      </c>
      <c r="H116">
        <f>(($F116)+(2*$G116)+(($E116-$D116)/'Di-protic'!$D$1))/(1-(($E116-$D116)/'Di-protic'!$B$1))</f>
        <v>2.016266158981476</v>
      </c>
      <c r="I116">
        <f t="shared" si="7"/>
        <v>39.8594235580372</v>
      </c>
      <c r="J116">
        <f>($H116*'Di-protic'!$D$1*'Di-protic'!$F$1)/('Di-protic'!$B$1)</f>
        <v>39.8594235580372</v>
      </c>
    </row>
    <row r="117" spans="3:10" ht="12.75">
      <c r="C117">
        <v>11.5</v>
      </c>
      <c r="D117">
        <f t="shared" si="6"/>
        <v>3.162277660168367E-12</v>
      </c>
      <c r="E117">
        <f t="shared" si="8"/>
        <v>0.003162277660168392</v>
      </c>
      <c r="F117">
        <f>('Di-protic'!$D$3*$D117)/(($D117^2)+($D117*'Di-protic'!$D$3)+('Di-protic'!$D$3*'Di-protic'!$D$4))</f>
        <v>1.2579333940337433E-06</v>
      </c>
      <c r="G117">
        <f>('Di-protic'!$D$3*'Di-protic'!$D$4)/(($D117^2)+($D117*'Di-protic'!$D$3)+('Di-protic'!$D$3*'Di-protic'!$D$4))</f>
        <v>0.9999987420666059</v>
      </c>
      <c r="H117">
        <f>(($F117)+(2*$G117)+(($E117-$D117)/'Di-protic'!$D$1))/(1-(($E117-$D117)/'Di-protic'!$B$1))</f>
        <v>2.0205073020573763</v>
      </c>
      <c r="I117">
        <f t="shared" si="7"/>
        <v>39.94326641652069</v>
      </c>
      <c r="J117">
        <f>($H117*'Di-protic'!$D$1*'Di-protic'!$F$1)/('Di-protic'!$B$1)</f>
        <v>39.94326641652069</v>
      </c>
    </row>
    <row r="118" spans="3:10" ht="12.75">
      <c r="C118">
        <v>11.6</v>
      </c>
      <c r="D118">
        <f t="shared" si="6"/>
        <v>2.5118864315095726E-12</v>
      </c>
      <c r="E118">
        <f t="shared" si="8"/>
        <v>0.003981071705534985</v>
      </c>
      <c r="F118">
        <f>('Di-protic'!$D$3*$D118)/(($D118^2)+($D118*'Di-protic'!$D$3)+('Di-protic'!$D$3*'Di-protic'!$D$4))</f>
        <v>9.992122708011277E-07</v>
      </c>
      <c r="G118">
        <f>('Di-protic'!$D$3*'Di-protic'!$D$4)/(($D118^2)+($D118*'Di-protic'!$D$3)+('Di-protic'!$D$3*'Di-protic'!$D$4))</f>
        <v>0.9999990007877291</v>
      </c>
      <c r="H118">
        <f>(($F118)+(2*$G118)+(($E118-$D118)/'Di-protic'!$D$1))/(1-(($E118-$D118)/'Di-protic'!$B$1))</f>
        <v>2.025863354205543</v>
      </c>
      <c r="I118">
        <f t="shared" si="7"/>
        <v>40.0491498338571</v>
      </c>
      <c r="J118">
        <f>($H118*'Di-protic'!$D$1*'Di-protic'!$F$1)/('Di-protic'!$B$1)</f>
        <v>40.0491498338571</v>
      </c>
    </row>
    <row r="119" spans="3:10" ht="12.75">
      <c r="C119">
        <v>11.7</v>
      </c>
      <c r="D119">
        <f t="shared" si="6"/>
        <v>1.995262314968876E-12</v>
      </c>
      <c r="E119">
        <f t="shared" si="8"/>
        <v>0.005011872336272732</v>
      </c>
      <c r="F119">
        <f>('Di-protic'!$D$3*$D119)/(($D119^2)+($D119*'Di-protic'!$D$3)+('Di-protic'!$D$3*'Di-protic'!$D$4))</f>
        <v>7.937026822939426E-07</v>
      </c>
      <c r="G119">
        <f>('Di-protic'!$D$3*'Di-protic'!$D$4)/(($D119^2)+($D119*'Di-protic'!$D$3)+('Di-protic'!$D$3*'Di-protic'!$D$4))</f>
        <v>0.9999992062973176</v>
      </c>
      <c r="H119">
        <f>(($F119)+(2*$G119)+(($E119-$D119)/'Di-protic'!$D$1))/(1-(($E119-$D119)/'Di-protic'!$B$1))</f>
        <v>2.0326330665799675</v>
      </c>
      <c r="I119">
        <f t="shared" si="7"/>
        <v>40.18297980054889</v>
      </c>
      <c r="J119">
        <f>($H119*'Di-protic'!$D$1*'Di-protic'!$F$1)/('Di-protic'!$B$1)</f>
        <v>40.18297980054889</v>
      </c>
    </row>
    <row r="120" spans="3:10" ht="12.75">
      <c r="C120">
        <v>11.8</v>
      </c>
      <c r="D120">
        <f t="shared" si="6"/>
        <v>1.5848931924611065E-12</v>
      </c>
      <c r="E120">
        <f t="shared" si="8"/>
        <v>0.00630957344480196</v>
      </c>
      <c r="F120">
        <f>('Di-protic'!$D$3*$D120)/(($D120^2)+($D120*'Di-protic'!$D$3)+('Di-protic'!$D$3*'Di-protic'!$D$4))</f>
        <v>6.304605534402608E-07</v>
      </c>
      <c r="G120">
        <f>('Di-protic'!$D$3*'Di-protic'!$D$4)/(($D120^2)+($D120*'Di-protic'!$D$3)+('Di-protic'!$D$3*'Di-protic'!$D$4))</f>
        <v>0.9999993695394465</v>
      </c>
      <c r="H120">
        <f>(($F120)+(2*$G120)+(($E120-$D120)/'Di-protic'!$D$1))/(1-(($E120-$D120)/'Di-protic'!$B$1))</f>
        <v>2.0411985581874403</v>
      </c>
      <c r="I120">
        <f t="shared" si="7"/>
        <v>40.35231040030341</v>
      </c>
      <c r="J120">
        <f>($H120*'Di-protic'!$D$1*'Di-protic'!$F$1)/('Di-protic'!$B$1)</f>
        <v>40.35231040030341</v>
      </c>
    </row>
    <row r="121" spans="3:10" ht="12.75">
      <c r="C121">
        <v>11.9</v>
      </c>
      <c r="D121">
        <f t="shared" si="6"/>
        <v>1.2589254117941629E-12</v>
      </c>
      <c r="E121">
        <f t="shared" si="8"/>
        <v>0.007943282347242843</v>
      </c>
      <c r="F121">
        <f>('Di-protic'!$D$3*$D121)/(($D121^2)+($D121*'Di-protic'!$D$3)+('Di-protic'!$D$3*'Di-protic'!$D$4))</f>
        <v>5.007926834142495E-07</v>
      </c>
      <c r="G121">
        <f>('Di-protic'!$D$3*'Di-protic'!$D$4)/(($D121^2)+($D121*'Di-protic'!$D$3)+('Di-protic'!$D$3*'Di-protic'!$D$4))</f>
        <v>0.9999994992073166</v>
      </c>
      <c r="H121">
        <f>(($F121)+(2*$G121)+(($E121-$D121)/'Di-protic'!$D$1))/(1-(($E121-$D121)/'Di-protic'!$B$1))</f>
        <v>2.052050573929241</v>
      </c>
      <c r="I121">
        <f t="shared" si="7"/>
        <v>40.566843134478454</v>
      </c>
      <c r="J121">
        <f>($H121*'Di-protic'!$D$1*'Di-protic'!$F$1)/('Di-protic'!$B$1)</f>
        <v>40.566843134478454</v>
      </c>
    </row>
    <row r="122" spans="3:10" ht="12.75">
      <c r="C122">
        <v>12</v>
      </c>
      <c r="D122">
        <f t="shared" si="6"/>
        <v>1E-12</v>
      </c>
      <c r="E122">
        <f t="shared" si="8"/>
        <v>0.01</v>
      </c>
      <c r="F122">
        <f>('Di-protic'!$D$3*$D122)/(($D122^2)+($D122*'Di-protic'!$D$3)+('Di-protic'!$D$3*'Di-protic'!$D$4))</f>
        <v>3.9779380915160896E-07</v>
      </c>
      <c r="G122">
        <f>('Di-protic'!$D$3*'Di-protic'!$D$4)/(($D122^2)+($D122*'Di-protic'!$D$3)+('Di-protic'!$D$3*'Di-protic'!$D$4))</f>
        <v>0.9999996022061909</v>
      </c>
      <c r="H122">
        <f>(($F122)+(2*$G122)+(($E122-$D122)/'Di-protic'!$D$1))/(1-(($E122-$D122)/'Di-protic'!$B$1))</f>
        <v>2.065822583887514</v>
      </c>
      <c r="I122">
        <f t="shared" si="7"/>
        <v>40.83910102847079</v>
      </c>
      <c r="J122">
        <f>($H122*'Di-protic'!$D$1*'Di-protic'!$F$1)/('Di-protic'!$B$1)</f>
        <v>40.83910102847079</v>
      </c>
    </row>
    <row r="123" spans="3:10" ht="12.75">
      <c r="C123">
        <v>12.1</v>
      </c>
      <c r="D123">
        <f t="shared" si="6"/>
        <v>7.943282347242802E-13</v>
      </c>
      <c r="E123">
        <f t="shared" si="8"/>
        <v>0.012589254117941692</v>
      </c>
      <c r="F123">
        <f>('Di-protic'!$D$3*$D123)/(($D123^2)+($D123*'Di-protic'!$D$3)+('Di-protic'!$D$3*'Di-protic'!$D$4))</f>
        <v>3.159788800594426E-07</v>
      </c>
      <c r="G123">
        <f>('Di-protic'!$D$3*'Di-protic'!$D$4)/(($D123^2)+($D123*'Di-protic'!$D$3)+('Di-protic'!$D$3*'Di-protic'!$D$4))</f>
        <v>0.9999996840211199</v>
      </c>
      <c r="H123">
        <f>(($F123)+(2*$G123)+(($E123-$D123)/'Di-protic'!$D$1))/(1-(($E123-$D123)/'Di-protic'!$B$1))</f>
        <v>2.083337522167269</v>
      </c>
      <c r="I123">
        <f t="shared" si="7"/>
        <v>41.18535260858872</v>
      </c>
      <c r="J123">
        <f>($H123*'Di-protic'!$D$1*'Di-protic'!$F$1)/('Di-protic'!$B$1)</f>
        <v>41.18535260858872</v>
      </c>
    </row>
    <row r="124" spans="3:10" ht="12.75">
      <c r="C124">
        <v>12.2</v>
      </c>
      <c r="D124">
        <f t="shared" si="6"/>
        <v>6.309573444801928E-13</v>
      </c>
      <c r="E124">
        <f t="shared" si="8"/>
        <v>0.015848931924611145</v>
      </c>
      <c r="F124">
        <f>('Di-protic'!$D$3*$D124)/(($D124^2)+($D124*'Di-protic'!$D$3)+('Di-protic'!$D$3*'Di-protic'!$D$4))</f>
        <v>2.509909623191569E-07</v>
      </c>
      <c r="G124">
        <f>('Di-protic'!$D$3*'Di-protic'!$D$4)/(($D124^2)+($D124*'Di-protic'!$D$3)+('Di-protic'!$D$3*'Di-protic'!$D$4))</f>
        <v>0.9999997490090377</v>
      </c>
      <c r="H124">
        <f>(($F124)+(2*$G124)+(($E124-$D124)/'Di-protic'!$D$1))/(1-(($E124-$D124)/'Di-protic'!$B$1))</f>
        <v>2.105673006148998</v>
      </c>
      <c r="I124">
        <f t="shared" si="7"/>
        <v>41.62690121685937</v>
      </c>
      <c r="J124">
        <f>($H124*'Di-protic'!$D$1*'Di-protic'!$F$1)/('Di-protic'!$B$1)</f>
        <v>41.62690121685937</v>
      </c>
    </row>
    <row r="125" spans="3:10" ht="12.75">
      <c r="C125">
        <v>12.3</v>
      </c>
      <c r="D125">
        <f t="shared" si="6"/>
        <v>5.011872336272707E-13</v>
      </c>
      <c r="E125">
        <f t="shared" si="8"/>
        <v>0.01995262314968886</v>
      </c>
      <c r="F125">
        <f>('Di-protic'!$D$3*$D125)/(($D125^2)+($D125*'Di-protic'!$D$3)+('Di-protic'!$D$3*'Di-protic'!$D$4))</f>
        <v>1.993692183225128E-07</v>
      </c>
      <c r="G125">
        <f>('Di-protic'!$D$3*'Di-protic'!$D$4)/(($D125^2)+($D125*'Di-protic'!$D$3)+('Di-protic'!$D$3*'Di-protic'!$D$4))</f>
        <v>0.9999998006307818</v>
      </c>
      <c r="H125">
        <f>(($F125)+(2*$G125)+(($E125-$D125)/'Di-protic'!$D$1))/(1-(($E125-$D125)/'Di-protic'!$B$1))</f>
        <v>2.1342542670190916</v>
      </c>
      <c r="I125">
        <f t="shared" si="7"/>
        <v>42.1919221481333</v>
      </c>
      <c r="J125">
        <f>($H125*'Di-protic'!$D$1*'Di-protic'!$F$1)/('Di-protic'!$B$1)</f>
        <v>42.1919221481333</v>
      </c>
    </row>
    <row r="126" spans="3:10" ht="12.75">
      <c r="C126">
        <v>12.4</v>
      </c>
      <c r="D126">
        <f t="shared" si="6"/>
        <v>3.981071705534963E-13</v>
      </c>
      <c r="E126">
        <f t="shared" si="8"/>
        <v>0.02511886431509586</v>
      </c>
      <c r="F126">
        <f>('Di-protic'!$D$3*$D126)/(($D126^2)+($D126*'Di-protic'!$D$3)+('Di-protic'!$D$3*'Di-protic'!$D$4))</f>
        <v>1.5836460574216196E-07</v>
      </c>
      <c r="G126">
        <f>('Di-protic'!$D$3*'Di-protic'!$D$4)/(($D126^2)+($D126*'Di-protic'!$D$3)+('Di-protic'!$D$3*'Di-protic'!$D$4))</f>
        <v>0.9999998416353942</v>
      </c>
      <c r="H126">
        <f>(($F126)+(2*$G126)+(($E126-$D126)/'Di-protic'!$D$1))/(1-(($E126-$D126)/'Di-protic'!$B$1))</f>
        <v>2.170989825688391</v>
      </c>
      <c r="I126">
        <f t="shared" si="7"/>
        <v>42.918144817753664</v>
      </c>
      <c r="J126">
        <f>($H126*'Di-protic'!$D$1*'Di-protic'!$F$1)/('Di-protic'!$B$1)</f>
        <v>42.918144817753664</v>
      </c>
    </row>
    <row r="127" spans="3:10" ht="12.75">
      <c r="C127">
        <v>12.5</v>
      </c>
      <c r="D127">
        <f t="shared" si="6"/>
        <v>3.1622776601683746E-13</v>
      </c>
      <c r="E127">
        <f t="shared" si="8"/>
        <v>0.03162277660168384</v>
      </c>
      <c r="F127">
        <f>('Di-protic'!$D$3*$D127)/(($D127^2)+($D127*'Di-protic'!$D$3)+('Di-protic'!$D$3*'Di-protic'!$D$4))</f>
        <v>1.2579348181921405E-07</v>
      </c>
      <c r="G127">
        <f>('Di-protic'!$D$3*'Di-protic'!$D$4)/(($D127^2)+($D127*'Di-protic'!$D$3)+('Di-protic'!$D$3*'Di-protic'!$D$4))</f>
        <v>0.9999998742065183</v>
      </c>
      <c r="H127">
        <f>(($F127)+(2*$G127)+(($E127-$D127)/'Di-protic'!$D$1))/(1-(($E127-$D127)/'Di-protic'!$B$1))</f>
        <v>2.2184752333282867</v>
      </c>
      <c r="I127">
        <f t="shared" si="7"/>
        <v>43.856880493851506</v>
      </c>
      <c r="J127">
        <f>($H127*'Di-protic'!$D$1*'Di-protic'!$F$1)/('Di-protic'!$B$1)</f>
        <v>43.856880493851506</v>
      </c>
    </row>
    <row r="128" spans="3:10" ht="12.75">
      <c r="C128">
        <v>12.6</v>
      </c>
      <c r="D128">
        <f t="shared" si="6"/>
        <v>2.511886431509579E-13</v>
      </c>
      <c r="E128">
        <f t="shared" si="8"/>
        <v>0.03981071705534974</v>
      </c>
      <c r="F128">
        <f>('Di-protic'!$D$3*$D128)/(($D128^2)+($D128*'Di-protic'!$D$3)+('Di-protic'!$D$3*'Di-protic'!$D$4))</f>
        <v>9.992131693845842E-08</v>
      </c>
      <c r="G128">
        <f>('Di-protic'!$D$3*'Di-protic'!$D$4)/(($D128^2)+($D128*'Di-protic'!$D$3)+('Di-protic'!$D$3*'Di-protic'!$D$4))</f>
        <v>0.999999900078683</v>
      </c>
      <c r="H128">
        <f>(($F128)+(2*$G128)+(($E128-$D128)/'Di-protic'!$D$1))/(1-(($E128-$D128)/'Di-protic'!$B$1))</f>
        <v>2.2803091585969426</v>
      </c>
      <c r="I128">
        <f t="shared" si="7"/>
        <v>45.079271003437995</v>
      </c>
      <c r="J128">
        <f>($H128*'Di-protic'!$D$1*'Di-protic'!$F$1)/('Di-protic'!$B$1)</f>
        <v>45.079271003437995</v>
      </c>
    </row>
    <row r="129" spans="3:10" ht="12.75">
      <c r="C129">
        <v>12.7</v>
      </c>
      <c r="D129">
        <f t="shared" si="6"/>
        <v>1.9952623149688807E-13</v>
      </c>
      <c r="E129">
        <f t="shared" si="8"/>
        <v>0.0501187233627272</v>
      </c>
      <c r="F129">
        <f>('Di-protic'!$D$3*$D129)/(($D129^2)+($D129*'Di-protic'!$D$3)+('Di-protic'!$D$3*'Di-protic'!$D$4))</f>
        <v>7.937032492619025E-08</v>
      </c>
      <c r="G129">
        <f>('Di-protic'!$D$3*'Di-protic'!$D$4)/(($D129^2)+($D129*'Di-protic'!$D$3)+('Di-protic'!$D$3*'Di-protic'!$D$4))</f>
        <v>0.9999999206296751</v>
      </c>
      <c r="H129">
        <f>(($F129)+(2*$G129)+(($E129-$D129)/'Di-protic'!$D$1))/(1-(($E129-$D129)/'Di-protic'!$B$1))</f>
        <v>2.3616026982943525</v>
      </c>
      <c r="I129">
        <f t="shared" si="7"/>
        <v>46.68635725883993</v>
      </c>
      <c r="J129">
        <f>($H129*'Di-protic'!$D$1*'Di-protic'!$F$1)/('Di-protic'!$B$1)</f>
        <v>46.68635725883993</v>
      </c>
    </row>
    <row r="130" spans="3:10" ht="12.75">
      <c r="C130">
        <v>12.8</v>
      </c>
      <c r="D130">
        <f t="shared" si="6"/>
        <v>1.5848931924611046E-13</v>
      </c>
      <c r="E130">
        <f aca="true" t="shared" si="9" ref="E130:E142">($B$7)/($D130)</f>
        <v>0.06309573444801968</v>
      </c>
      <c r="F130">
        <f>('Di-protic'!$D$3*$D130)/(($D130^2)+($D130*'Di-protic'!$D$3)+('Di-protic'!$D$3*'Di-protic'!$D$4))</f>
        <v>6.304609111729215E-08</v>
      </c>
      <c r="G130">
        <f>('Di-protic'!$D$3*'Di-protic'!$D$4)/(($D130^2)+($D130*'Di-protic'!$D$3)+('Di-protic'!$D$3*'Di-protic'!$D$4))</f>
        <v>0.999999936953909</v>
      </c>
      <c r="H130">
        <f>(($F130)+(2*$G130)+(($E130-$D130)/'Di-protic'!$D$1))/(1-(($E130-$D130)/'Di-protic'!$B$1))</f>
        <v>2.4698372899431855</v>
      </c>
      <c r="I130">
        <f t="shared" si="7"/>
        <v>48.82603927103089</v>
      </c>
      <c r="J130">
        <f>($H130*'Di-protic'!$D$1*'Di-protic'!$F$1)/('Di-protic'!$B$1)</f>
        <v>48.82603927103089</v>
      </c>
    </row>
    <row r="131" spans="3:10" ht="12.75">
      <c r="C131">
        <v>12.9</v>
      </c>
      <c r="D131">
        <f aca="true" t="shared" si="10" ref="D131:D142">10^-C131</f>
        <v>1.2589254117941612E-13</v>
      </c>
      <c r="E131">
        <f t="shared" si="9"/>
        <v>0.07943282347242853</v>
      </c>
      <c r="F131">
        <f>('Di-protic'!$D$3*$D131)/(($D131^2)+($D131*'Di-protic'!$D$3)+('Di-protic'!$D$3*'Di-protic'!$D$4))</f>
        <v>5.0079290912833115E-08</v>
      </c>
      <c r="G131">
        <f>('Di-protic'!$D$3*'Di-protic'!$D$4)/(($D131^2)+($D131*'Di-protic'!$D$3)+('Di-protic'!$D$3*'Di-protic'!$D$4))</f>
        <v>0.9999999499207091</v>
      </c>
      <c r="H131">
        <f>(($F131)+(2*$G131)+(($E131-$D131)/'Di-protic'!$D$1))/(1-(($E131-$D131)/'Di-protic'!$B$1))</f>
        <v>2.616388255555384</v>
      </c>
      <c r="I131">
        <f t="shared" si="7"/>
        <v>51.72319497894932</v>
      </c>
      <c r="J131">
        <f>($H131*'Di-protic'!$D$1*'Di-protic'!$F$1)/('Di-protic'!$B$1)</f>
        <v>51.72319497894932</v>
      </c>
    </row>
    <row r="132" spans="3:10" ht="12.75">
      <c r="C132">
        <v>13</v>
      </c>
      <c r="D132">
        <f t="shared" si="10"/>
        <v>1E-13</v>
      </c>
      <c r="E132">
        <f t="shared" si="9"/>
        <v>0.09999999999999999</v>
      </c>
      <c r="F132">
        <f>('Di-protic'!$D$3*$D132)/(($D132^2)+($D132*'Di-protic'!$D$3)+('Di-protic'!$D$3*'Di-protic'!$D$4))</f>
        <v>3.9779395156758315E-08</v>
      </c>
      <c r="G132">
        <f>('Di-protic'!$D$3*'Di-protic'!$D$4)/(($D132^2)+($D132*'Di-protic'!$D$3)+('Di-protic'!$D$3*'Di-protic'!$D$4))</f>
        <v>0.9999999602206049</v>
      </c>
      <c r="H132">
        <f>(($F132)+(2*$G132)+(($E132-$D132)/'Di-protic'!$D$1))/(1-(($E132-$D132)/'Di-protic'!$B$1))</f>
        <v>2.819409906298938</v>
      </c>
      <c r="I132">
        <f t="shared" si="7"/>
        <v>55.73671568026739</v>
      </c>
      <c r="J132">
        <f>($H132*'Di-protic'!$D$1*'Di-protic'!$F$1)/('Di-protic'!$B$1)</f>
        <v>55.73671568026739</v>
      </c>
    </row>
    <row r="133" spans="3:10" ht="12.75">
      <c r="C133">
        <v>13.1</v>
      </c>
      <c r="D133">
        <f t="shared" si="10"/>
        <v>7.943282347242793E-14</v>
      </c>
      <c r="E133">
        <f t="shared" si="9"/>
        <v>0.12589254117941706</v>
      </c>
      <c r="F133">
        <f>('Di-protic'!$D$3*$D133)/(($D133^2)+($D133*'Di-protic'!$D$3)+('Di-protic'!$D$3*'Di-protic'!$D$4))</f>
        <v>3.159789699178552E-08</v>
      </c>
      <c r="G133">
        <f>('Di-protic'!$D$3*'Di-protic'!$D$4)/(($D133^2)+($D133*'Di-protic'!$D$3)+('Di-protic'!$D$3*'Di-protic'!$D$4))</f>
        <v>0.999999968402103</v>
      </c>
      <c r="H133">
        <f>(($F133)+(2*$G133)+(($E133-$D133)/'Di-protic'!$D$1))/(1-(($E133-$D133)/'Di-protic'!$B$1))</f>
        <v>3.1097555276859468</v>
      </c>
      <c r="I133">
        <f t="shared" si="7"/>
        <v>61.47653780123798</v>
      </c>
      <c r="J133">
        <f>($H133*'Di-protic'!$D$1*'Di-protic'!$F$1)/('Di-protic'!$B$1)</f>
        <v>61.47653780123798</v>
      </c>
    </row>
    <row r="134" spans="3:10" ht="12.75">
      <c r="C134">
        <v>13.2</v>
      </c>
      <c r="D134">
        <f t="shared" si="10"/>
        <v>6.309573444801921E-14</v>
      </c>
      <c r="E134">
        <f t="shared" si="9"/>
        <v>0.15848931924611162</v>
      </c>
      <c r="F134">
        <f>('Di-protic'!$D$3*$D134)/(($D134^2)+($D134*'Di-protic'!$D$3)+('Di-protic'!$D$3*'Di-protic'!$D$4))</f>
        <v>2.509910190159863E-08</v>
      </c>
      <c r="G134">
        <f>('Di-protic'!$D$3*'Di-protic'!$D$4)/(($D134^2)+($D134*'Di-protic'!$D$3)+('Di-protic'!$D$3*'Di-protic'!$D$4))</f>
        <v>0.9999999749008981</v>
      </c>
      <c r="H134">
        <f>(($F134)+(2*$G134)+(($E134-$D134)/'Di-protic'!$D$1))/(1-(($E134-$D134)/'Di-protic'!$B$1))</f>
        <v>3.544455271638909</v>
      </c>
      <c r="I134">
        <f t="shared" si="7"/>
        <v>70.07008639481462</v>
      </c>
      <c r="J134">
        <f>($H134*'Di-protic'!$D$1*'Di-protic'!$F$1)/('Di-protic'!$B$1)</f>
        <v>70.07008639481462</v>
      </c>
    </row>
    <row r="135" spans="3:10" ht="12.75">
      <c r="C135">
        <v>13.3</v>
      </c>
      <c r="D135">
        <f t="shared" si="10"/>
        <v>5.011872336272701E-14</v>
      </c>
      <c r="E135">
        <f t="shared" si="9"/>
        <v>0.19952623149688883</v>
      </c>
      <c r="F135">
        <f>('Di-protic'!$D$3*$D135)/(($D135^2)+($D135*'Di-protic'!$D$3)+('Di-protic'!$D$3*'Di-protic'!$D$4))</f>
        <v>1.993692540957957E-08</v>
      </c>
      <c r="G135">
        <f>('Di-protic'!$D$3*'Di-protic'!$D$4)/(($D135^2)+($D135*'Di-protic'!$D$3)+('Di-protic'!$D$3*'Di-protic'!$D$4))</f>
        <v>0.9999999800630746</v>
      </c>
      <c r="H135">
        <f>(($F135)+(2*$G135)+(($E135-$D135)/'Di-protic'!$D$1))/(1-(($E135-$D135)/'Di-protic'!$B$1))</f>
        <v>4.242059694602241</v>
      </c>
      <c r="I135">
        <f t="shared" si="7"/>
        <v>83.86097905399704</v>
      </c>
      <c r="J135">
        <f>($H135*'Di-protic'!$D$1*'Di-protic'!$F$1)/('Di-protic'!$B$1)</f>
        <v>83.86097905399704</v>
      </c>
    </row>
    <row r="136" spans="3:10" ht="12.75">
      <c r="C136">
        <v>13.4</v>
      </c>
      <c r="D136">
        <f t="shared" si="10"/>
        <v>3.981071705534959E-14</v>
      </c>
      <c r="E136">
        <f t="shared" si="9"/>
        <v>0.25118864315095885</v>
      </c>
      <c r="F136">
        <f>('Di-protic'!$D$3*$D136)/(($D136^2)+($D136*'Di-protic'!$D$3)+('Di-protic'!$D$3*'Di-protic'!$D$4))</f>
        <v>1.5836462831357853E-08</v>
      </c>
      <c r="G136">
        <f>('Di-protic'!$D$3*'Di-protic'!$D$4)/(($D136^2)+($D136*'Di-protic'!$D$3)+('Di-protic'!$D$3*'Di-protic'!$D$4))</f>
        <v>0.9999999841635372</v>
      </c>
      <c r="H136">
        <f>(($F136)+(2*$G136)+(($E136-$D136)/'Di-protic'!$D$1))/(1-(($E136-$D136)/'Di-protic'!$B$1))</f>
        <v>5.496578449716246</v>
      </c>
      <c r="I136">
        <f t="shared" si="7"/>
        <v>108.66147188518684</v>
      </c>
      <c r="J136">
        <f>($H136*'Di-protic'!$D$1*'Di-protic'!$F$1)/('Di-protic'!$B$1)</f>
        <v>108.66147188518684</v>
      </c>
    </row>
    <row r="137" spans="3:10" ht="12.75">
      <c r="C137">
        <v>13.5</v>
      </c>
      <c r="D137">
        <f t="shared" si="10"/>
        <v>3.1622776601683714E-14</v>
      </c>
      <c r="E137">
        <f t="shared" si="9"/>
        <v>0.3162277660168387</v>
      </c>
      <c r="F137">
        <f>('Di-protic'!$D$3*$D137)/(($D137^2)+($D137*'Di-protic'!$D$3)+('Di-protic'!$D$3*'Di-protic'!$D$4))</f>
        <v>1.2579349606081558E-08</v>
      </c>
      <c r="G137">
        <f>('Di-protic'!$D$3*'Di-protic'!$D$4)/(($D137^2)+($D137*'Di-protic'!$D$3)+('Di-protic'!$D$3*'Di-protic'!$D$4))</f>
        <v>0.9999999874206504</v>
      </c>
      <c r="H137">
        <f>(($F137)+(2*$G137)+(($E137-$D137)/'Di-protic'!$D$1))/(1-(($E137-$D137)/'Di-protic'!$B$1))</f>
        <v>8.293986137201982</v>
      </c>
      <c r="I137">
        <f aca="true" t="shared" si="11" ref="I137:I142">IF(J137&lt;0,9999,J137)</f>
        <v>163.9632272528063</v>
      </c>
      <c r="J137">
        <f>($H137*'Di-protic'!$D$1*'Di-protic'!$F$1)/('Di-protic'!$B$1)</f>
        <v>163.9632272528063</v>
      </c>
    </row>
    <row r="138" spans="3:10" ht="12.75">
      <c r="C138">
        <v>13.6</v>
      </c>
      <c r="D138">
        <f t="shared" si="10"/>
        <v>2.511886431509576E-14</v>
      </c>
      <c r="E138">
        <f t="shared" si="9"/>
        <v>0.3981071705534979</v>
      </c>
      <c r="F138">
        <f>('Di-protic'!$D$3*$D138)/(($D138^2)+($D138*'Di-protic'!$D$3)+('Di-protic'!$D$3*'Di-protic'!$D$4))</f>
        <v>9.992132592430173E-09</v>
      </c>
      <c r="G138">
        <f>('Di-protic'!$D$3*'Di-protic'!$D$4)/(($D138^2)+($D138*'Di-protic'!$D$3)+('Di-protic'!$D$3*'Di-protic'!$D$4))</f>
        <v>0.9999999900078674</v>
      </c>
      <c r="H138">
        <f>(($F138)+(2*$G138)+(($E138-$D138)/'Di-protic'!$D$1))/(1-(($E138-$D138)/'Di-protic'!$B$1))</f>
        <v>19.267238840576628</v>
      </c>
      <c r="I138">
        <f t="shared" si="11"/>
        <v>380.89268637448026</v>
      </c>
      <c r="J138">
        <f>($H138*'Di-protic'!$D$1*'Di-protic'!$F$1)/('Di-protic'!$B$1)</f>
        <v>380.89268637448026</v>
      </c>
    </row>
    <row r="139" spans="3:10" ht="12.75">
      <c r="C139">
        <v>13.7</v>
      </c>
      <c r="D139">
        <f t="shared" si="10"/>
        <v>1.9952623149688784E-14</v>
      </c>
      <c r="E139">
        <f t="shared" si="9"/>
        <v>0.5011872336272726</v>
      </c>
      <c r="F139">
        <f>('Di-protic'!$D$3*$D139)/(($D139^2)+($D139*'Di-protic'!$D$3)+('Di-protic'!$D$3*'Di-protic'!$D$4))</f>
        <v>7.93703305958742E-09</v>
      </c>
      <c r="G139">
        <f>('Di-protic'!$D$3*'Di-protic'!$D$4)/(($D139^2)+($D139*'Di-protic'!$D$3)+('Di-protic'!$D$3*'Di-protic'!$D$4))</f>
        <v>0.999999992062967</v>
      </c>
      <c r="H139">
        <f>(($F139)+(2*$G139)+(($E139-$D139)/'Di-protic'!$D$1))/(1-(($E139-$D139)/'Di-protic'!$B$1))</f>
        <v>-42.864901125181575</v>
      </c>
      <c r="I139">
        <f t="shared" si="11"/>
        <v>9999</v>
      </c>
      <c r="J139">
        <f>($H139*'Di-protic'!$D$1*'Di-protic'!$F$1)/('Di-protic'!$B$1)</f>
        <v>-847.3932085360635</v>
      </c>
    </row>
    <row r="140" spans="3:10" ht="12.75">
      <c r="C140">
        <v>13.8</v>
      </c>
      <c r="D140">
        <f t="shared" si="10"/>
        <v>1.5848931924611084E-14</v>
      </c>
      <c r="E140">
        <f t="shared" si="9"/>
        <v>0.6309573444801952</v>
      </c>
      <c r="F140">
        <f>('Di-protic'!$D$3*$D140)/(($D140^2)+($D140*'Di-protic'!$D$3)+('Di-protic'!$D$3*'Di-protic'!$D$4))</f>
        <v>6.304609469462115E-09</v>
      </c>
      <c r="G140">
        <f>('Di-protic'!$D$3*'Di-protic'!$D$4)/(($D140^2)+($D140*'Di-protic'!$D$3)+('Di-protic'!$D$3*'Di-protic'!$D$4))</f>
        <v>0.9999999936953906</v>
      </c>
      <c r="H140">
        <f>(($F140)+(2*$G140)+(($E140-$D140)/'Di-protic'!$D$1))/(1-(($E140-$D140)/'Di-protic'!$B$1))</f>
        <v>-9.62843810958044</v>
      </c>
      <c r="I140">
        <f t="shared" si="11"/>
        <v>9999</v>
      </c>
      <c r="J140">
        <f>($H140*'Di-protic'!$D$1*'Di-protic'!$F$1)/('Di-protic'!$B$1)</f>
        <v>-190.3439142211183</v>
      </c>
    </row>
    <row r="141" spans="3:10" ht="12.75">
      <c r="C141">
        <v>13.9</v>
      </c>
      <c r="D141">
        <f t="shared" si="10"/>
        <v>1.2589254117941644E-14</v>
      </c>
      <c r="E141">
        <f t="shared" si="9"/>
        <v>0.7943282347242833</v>
      </c>
      <c r="F141">
        <f>('Di-protic'!$D$3*$D141)/(($D141^2)+($D141*'Di-protic'!$D$3)+('Di-protic'!$D$3*'Di-protic'!$D$4))</f>
        <v>5.007929316997518E-09</v>
      </c>
      <c r="G141">
        <f>('Di-protic'!$D$3*'Di-protic'!$D$4)/(($D141^2)+($D141*'Di-protic'!$D$3)+('Di-protic'!$D$3*'Di-protic'!$D$4))</f>
        <v>0.9999999949920706</v>
      </c>
      <c r="H141">
        <f>(($F141)+(2*$G141)+(($E141-$D141)/'Di-protic'!$D$1))/(1-(($E141-$D141)/'Di-protic'!$B$1))</f>
        <v>-5.320628796546809</v>
      </c>
      <c r="I141">
        <f t="shared" si="11"/>
        <v>9999</v>
      </c>
      <c r="J141">
        <f>($H141*'Di-protic'!$D$1*'Di-protic'!$F$1)/('Di-protic'!$B$1)</f>
        <v>-105.18313559544171</v>
      </c>
    </row>
    <row r="142" spans="3:10" ht="12.75">
      <c r="C142">
        <v>14</v>
      </c>
      <c r="D142">
        <f t="shared" si="10"/>
        <v>1E-14</v>
      </c>
      <c r="E142">
        <f t="shared" si="9"/>
        <v>1</v>
      </c>
      <c r="F142">
        <f>('Di-protic'!$D$3*$D142)/(($D142^2)+($D142*'Di-protic'!$D$3)+('Di-protic'!$D$3*'Di-protic'!$D$4))</f>
        <v>3.977939658091861E-09</v>
      </c>
      <c r="G142">
        <f>('Di-protic'!$D$3*'Di-protic'!$D$4)/(($D142^2)+($D142*'Di-protic'!$D$3)+('Di-protic'!$D$3*'Di-protic'!$D$4))</f>
        <v>0.9999999960220604</v>
      </c>
      <c r="H142">
        <f>(($F142)+(2*$G142)+(($E142-$D142)/'Di-protic'!$D$1))/(1-(($E142-$D142)/'Di-protic'!$B$1))</f>
        <v>-3.656215927018267</v>
      </c>
      <c r="I142">
        <f t="shared" si="11"/>
        <v>9999</v>
      </c>
      <c r="J142">
        <f>($H142*'Di-protic'!$D$1*'Di-protic'!$F$1)/('Di-protic'!$B$1)</f>
        <v>-72.27947491232067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42"/>
  <sheetViews>
    <sheetView workbookViewId="0" topLeftCell="A1">
      <selection activeCell="G1" sqref="G1:G16384"/>
    </sheetView>
  </sheetViews>
  <sheetFormatPr defaultColWidth="9.140625" defaultRowHeight="12.75"/>
  <sheetData>
    <row r="1" spans="1:7" ht="12.75">
      <c r="A1" s="6" t="s">
        <v>11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8" ht="12.75">
      <c r="A2" s="5">
        <v>1E-14</v>
      </c>
      <c r="B2">
        <v>0</v>
      </c>
      <c r="C2">
        <f>10^(-B2)</f>
        <v>1</v>
      </c>
      <c r="D2">
        <f>Data!$A$2/C2</f>
        <v>1E-14</v>
      </c>
      <c r="E2">
        <f>'Mono-protic'!$D$3/(C2+'Mono-protic'!$D$3)</f>
        <v>3.232157224738112E-05</v>
      </c>
      <c r="F2">
        <f>(E2-(C2-D2)/'Mono-protic'!$D$1)/(1+(C2-D2)/'Mono-protic'!$B$1)</f>
        <v>-0.78481257030957</v>
      </c>
      <c r="G2">
        <f>F2*'Mono-protic'!$D$1*'Mono-protic'!$F$1/'Mono-protic'!$B$1</f>
        <v>-19.62031425773925</v>
      </c>
      <c r="H2">
        <f aca="true" t="shared" si="0" ref="H2:H33">IF(G2&lt;0,0,G2)</f>
        <v>0</v>
      </c>
    </row>
    <row r="3" spans="2:8" ht="12.75">
      <c r="B3">
        <v>0.1</v>
      </c>
      <c r="C3">
        <f aca="true" t="shared" si="1" ref="C3:C66">10^(-B3)</f>
        <v>0.7943282347242815</v>
      </c>
      <c r="D3">
        <f>Data!$A$2/C3</f>
        <v>1.2589254117941673E-14</v>
      </c>
      <c r="E3">
        <f>'Mono-protic'!$D$3/(C3+'Mono-protic'!$D$3)</f>
        <v>4.0690108120883474E-05</v>
      </c>
      <c r="F3">
        <f>(E3-(C3-D3)/'Mono-protic'!$D$1)/(1+(C3-D3)/'Mono-protic'!$B$1)</f>
        <v>-0.7433900127376493</v>
      </c>
      <c r="G3">
        <f>F3*'Mono-protic'!$D$1*'Mono-protic'!$F$1/'Mono-protic'!$B$1</f>
        <v>-18.584750318441234</v>
      </c>
      <c r="H3">
        <f t="shared" si="0"/>
        <v>0</v>
      </c>
    </row>
    <row r="4" spans="2:8" ht="12.75">
      <c r="B4">
        <v>0.2</v>
      </c>
      <c r="C4">
        <f t="shared" si="1"/>
        <v>0.6309573444801932</v>
      </c>
      <c r="D4">
        <f>Data!$A$2/C4</f>
        <v>1.5848931924611135E-14</v>
      </c>
      <c r="E4">
        <f>'Mono-protic'!$D$3/(C4+'Mono-protic'!$D$3)</f>
        <v>5.12252714277865E-05</v>
      </c>
      <c r="F4">
        <f>(E4-(C4-D4)/'Mono-protic'!$D$1)/(1+(C4-D4)/'Mono-protic'!$B$1)</f>
        <v>-0.6970704457902125</v>
      </c>
      <c r="G4">
        <f>F4*'Mono-protic'!$D$1*'Mono-protic'!$F$1/'Mono-protic'!$B$1</f>
        <v>-17.42676114475531</v>
      </c>
      <c r="H4">
        <f t="shared" si="0"/>
        <v>0</v>
      </c>
    </row>
    <row r="5" spans="2:8" ht="12.75">
      <c r="B5">
        <v>0.3</v>
      </c>
      <c r="C5">
        <f t="shared" si="1"/>
        <v>0.5011872336272722</v>
      </c>
      <c r="D5">
        <f>Data!$A$2/C5</f>
        <v>1.9952623149688797E-14</v>
      </c>
      <c r="E5">
        <f>'Mono-protic'!$D$3/(C5+'Mono-protic'!$D$3)</f>
        <v>6.448794058911424E-05</v>
      </c>
      <c r="F5">
        <f>(E5-(C5-D5)/'Mono-protic'!$D$1)/(1+(C5-D5)/'Mono-protic'!$B$1)</f>
        <v>-0.6463655369280729</v>
      </c>
      <c r="G5">
        <f>F5*'Mono-protic'!$D$1*'Mono-protic'!$F$1/'Mono-protic'!$B$1</f>
        <v>-16.15913842320182</v>
      </c>
      <c r="H5">
        <f t="shared" si="0"/>
        <v>0</v>
      </c>
    </row>
    <row r="6" spans="2:8" ht="12.75">
      <c r="B6">
        <v>0.4</v>
      </c>
      <c r="C6">
        <f t="shared" si="1"/>
        <v>0.3981071705534972</v>
      </c>
      <c r="D6">
        <f>Data!$A$2/C6</f>
        <v>2.5118864315095804E-14</v>
      </c>
      <c r="E6">
        <f>'Mono-protic'!$D$3/(C6+'Mono-protic'!$D$3)</f>
        <v>8.11841515841327E-05</v>
      </c>
      <c r="F6">
        <f>(E6-(C6-D6)/'Mono-protic'!$D$1)/(1+(C6-D6)/'Mono-protic'!$B$1)</f>
        <v>-0.5921367268715243</v>
      </c>
      <c r="G6">
        <f>F6*'Mono-protic'!$D$1*'Mono-protic'!$F$1/'Mono-protic'!$B$1</f>
        <v>-14.803418171788108</v>
      </c>
      <c r="H6">
        <f t="shared" si="0"/>
        <v>0</v>
      </c>
    </row>
    <row r="7" spans="2:8" ht="12.75">
      <c r="B7">
        <v>0.5</v>
      </c>
      <c r="C7">
        <f t="shared" si="1"/>
        <v>0.31622776601683794</v>
      </c>
      <c r="D7">
        <f>Data!$A$2/C7</f>
        <v>3.162277660168379E-14</v>
      </c>
      <c r="E7">
        <f>'Mono-protic'!$D$3/(C7+'Mono-protic'!$D$3)</f>
        <v>0.00010220264309925895</v>
      </c>
      <c r="F7">
        <f>(E7-(C7-D7)/'Mono-protic'!$D$1)/(1+(C7-D7)/'Mono-protic'!$B$1)</f>
        <v>-0.5355631798035833</v>
      </c>
      <c r="G7">
        <f>F7*'Mono-protic'!$D$1*'Mono-protic'!$F$1/'Mono-protic'!$B$1</f>
        <v>-13.38907949508958</v>
      </c>
      <c r="H7">
        <f t="shared" si="0"/>
        <v>0</v>
      </c>
    </row>
    <row r="8" spans="2:8" ht="12.75">
      <c r="B8">
        <v>0.6</v>
      </c>
      <c r="C8">
        <f t="shared" si="1"/>
        <v>0.251188643150958</v>
      </c>
      <c r="D8">
        <f>Data!$A$2/C8</f>
        <v>3.9810717055349725E-14</v>
      </c>
      <c r="E8">
        <f>'Mono-protic'!$D$3/(C8+'Mono-protic'!$D$3)</f>
        <v>0.00012866209978286636</v>
      </c>
      <c r="F8">
        <f>(E8-(C8-D8)/'Mono-protic'!$D$1)/(1+(C8-D8)/'Mono-protic'!$B$1)</f>
        <v>-0.4780532450053444</v>
      </c>
      <c r="G8">
        <f>F8*'Mono-protic'!$D$1*'Mono-protic'!$F$1/'Mono-protic'!$B$1</f>
        <v>-11.95133112513361</v>
      </c>
      <c r="H8">
        <f t="shared" si="0"/>
        <v>0</v>
      </c>
    </row>
    <row r="9" spans="2:8" ht="12.75">
      <c r="B9">
        <v>0.7</v>
      </c>
      <c r="C9">
        <f t="shared" si="1"/>
        <v>0.19952623149688795</v>
      </c>
      <c r="D9">
        <f>Data!$A$2/C9</f>
        <v>5.011872336272723E-14</v>
      </c>
      <c r="E9">
        <f>'Mono-protic'!$D$3/(C9+'Mono-protic'!$D$3)</f>
        <v>0.00016197059108145136</v>
      </c>
      <c r="F9">
        <f>(E9-(C9-D9)/'Mono-protic'!$D$1)/(1+(C9-D9)/'Mono-protic'!$B$1)</f>
        <v>-0.4211102364240143</v>
      </c>
      <c r="G9">
        <f>F9*'Mono-protic'!$D$1*'Mono-protic'!$F$1/'Mono-protic'!$B$1</f>
        <v>-10.527755910600357</v>
      </c>
      <c r="H9">
        <f t="shared" si="0"/>
        <v>0</v>
      </c>
    </row>
    <row r="10" spans="2:8" ht="12.75">
      <c r="B10">
        <v>0.8</v>
      </c>
      <c r="C10">
        <f t="shared" si="1"/>
        <v>0.15848931924611132</v>
      </c>
      <c r="D10">
        <f>Data!$A$2/C10</f>
        <v>6.309573444801934E-14</v>
      </c>
      <c r="E10">
        <f>'Mono-protic'!$D$3/(C10+'Mono-protic'!$D$3)</f>
        <v>0.00020390034184164792</v>
      </c>
      <c r="F10">
        <f>(E10-(C10-D10)/'Mono-protic'!$D$1)/(1+(C10-D10)/'Mono-protic'!$B$1)</f>
        <v>-0.3661781264212509</v>
      </c>
      <c r="G10">
        <f>F10*'Mono-protic'!$D$1*'Mono-protic'!$F$1/'Mono-protic'!$B$1</f>
        <v>-9.154453160531272</v>
      </c>
      <c r="H10">
        <f t="shared" si="0"/>
        <v>0</v>
      </c>
    </row>
    <row r="11" spans="2:8" ht="12.75">
      <c r="B11">
        <v>0.9</v>
      </c>
      <c r="C11">
        <f t="shared" si="1"/>
        <v>0.12589254117941667</v>
      </c>
      <c r="D11">
        <f>Data!$A$2/C11</f>
        <v>7.943282347242818E-14</v>
      </c>
      <c r="E11">
        <f>'Mono-protic'!$D$3/(C11+'Mono-protic'!$D$3)</f>
        <v>0.0002566817703090444</v>
      </c>
      <c r="F11">
        <f>(E11-(C11-D11)/'Mono-protic'!$D$1)/(1+(C11-D11)/'Mono-protic'!$B$1)</f>
        <v>-0.31449972124354614</v>
      </c>
      <c r="G11">
        <f>F11*'Mono-protic'!$D$1*'Mono-protic'!$F$1/'Mono-protic'!$B$1</f>
        <v>-7.862493031088654</v>
      </c>
      <c r="H11">
        <f t="shared" si="0"/>
        <v>0</v>
      </c>
    </row>
    <row r="12" spans="2:8" ht="12.75">
      <c r="B12">
        <v>1</v>
      </c>
      <c r="C12">
        <f t="shared" si="1"/>
        <v>0.1</v>
      </c>
      <c r="D12">
        <f>Data!$A$2/C12</f>
        <v>9.999999999999999E-14</v>
      </c>
      <c r="E12">
        <f>'Mono-protic'!$D$3/(C12+'Mono-protic'!$D$3)</f>
        <v>0.00032312172825325127</v>
      </c>
      <c r="F12">
        <f>(E12-(C12-D12)/'Mono-protic'!$D$1)/(1+(C12-D12)/'Mono-protic'!$B$1)</f>
        <v>-0.2670155108917901</v>
      </c>
      <c r="G12">
        <f>F12*'Mono-protic'!$D$1*'Mono-protic'!$F$1/'Mono-protic'!$B$1</f>
        <v>-6.675387772294753</v>
      </c>
      <c r="H12">
        <f t="shared" si="0"/>
        <v>0</v>
      </c>
    </row>
    <row r="13" spans="2:8" ht="12.75">
      <c r="B13">
        <v>1.1</v>
      </c>
      <c r="C13">
        <f t="shared" si="1"/>
        <v>0.0794328234724281</v>
      </c>
      <c r="D13">
        <f>Data!$A$2/C13</f>
        <v>1.258925411794168E-13</v>
      </c>
      <c r="E13">
        <f>'Mono-protic'!$D$3/(C13+'Mono-protic'!$D$3)</f>
        <v>0.00040675212411765634</v>
      </c>
      <c r="F13">
        <f>(E13-(C13-D13)/'Mono-protic'!$D$1)/(1+(C13-D13)/'Mono-protic'!$B$1)</f>
        <v>-0.22431789625201143</v>
      </c>
      <c r="G13">
        <f>F13*'Mono-protic'!$D$1*'Mono-protic'!$F$1/'Mono-protic'!$B$1</f>
        <v>-5.607947406300286</v>
      </c>
      <c r="H13">
        <f t="shared" si="0"/>
        <v>0</v>
      </c>
    </row>
    <row r="14" spans="2:8" ht="12.75">
      <c r="B14">
        <v>1.2</v>
      </c>
      <c r="C14">
        <f t="shared" si="1"/>
        <v>0.06309573444801932</v>
      </c>
      <c r="D14">
        <f>Data!$A$2/C14</f>
        <v>1.5848931924611137E-13</v>
      </c>
      <c r="E14">
        <f>'Mono-protic'!$D$3/(C14+'Mono-protic'!$D$3)</f>
        <v>0.0005120166605461568</v>
      </c>
      <c r="F14">
        <f>(E14-(C14-D14)/'Mono-protic'!$D$1)/(1+(C14-D14)/'Mono-protic'!$B$1)</f>
        <v>-0.18665935172707213</v>
      </c>
      <c r="G14">
        <f>F14*'Mono-protic'!$D$1*'Mono-protic'!$F$1/'Mono-protic'!$B$1</f>
        <v>-4.666483793176803</v>
      </c>
      <c r="H14">
        <f t="shared" si="0"/>
        <v>0</v>
      </c>
    </row>
    <row r="15" spans="2:8" ht="12.75">
      <c r="B15">
        <v>1.3</v>
      </c>
      <c r="C15">
        <f t="shared" si="1"/>
        <v>0.050118723362727206</v>
      </c>
      <c r="D15">
        <f>Data!$A$2/C15</f>
        <v>1.9952623149688805E-13</v>
      </c>
      <c r="E15">
        <f>'Mono-protic'!$D$3/(C15+'Mono-protic'!$D$3)</f>
        <v>0.0006445053404921793</v>
      </c>
      <c r="F15">
        <f>(E15-(C15-D15)/'Mono-protic'!$D$1)/(1+(C15-D15)/'Mono-protic'!$B$1)</f>
        <v>-0.15400084511022857</v>
      </c>
      <c r="G15">
        <f>F15*'Mono-protic'!$D$1*'Mono-protic'!$F$1/'Mono-protic'!$B$1</f>
        <v>-3.8500211277557144</v>
      </c>
      <c r="H15">
        <f t="shared" si="0"/>
        <v>0</v>
      </c>
    </row>
    <row r="16" spans="2:8" ht="12.75">
      <c r="B16">
        <v>1.4</v>
      </c>
      <c r="C16">
        <f t="shared" si="1"/>
        <v>0.03981071705534973</v>
      </c>
      <c r="D16">
        <f>Data!$A$2/C16</f>
        <v>2.51188643150958E-13</v>
      </c>
      <c r="E16">
        <f>'Mono-protic'!$D$3/(C16+'Mono-protic'!$D$3)</f>
        <v>0.0008112487709525857</v>
      </c>
      <c r="F16">
        <f>(E16-(C16-D16)/'Mono-protic'!$D$1)/(1+(C16-D16)/'Mono-protic'!$B$1)</f>
        <v>-0.12608177189294037</v>
      </c>
      <c r="G16">
        <f>F16*'Mono-protic'!$D$1*'Mono-protic'!$F$1/'Mono-protic'!$B$1</f>
        <v>-3.152044297323509</v>
      </c>
      <c r="H16">
        <f t="shared" si="0"/>
        <v>0</v>
      </c>
    </row>
    <row r="17" spans="2:8" ht="12.75">
      <c r="B17">
        <v>1.5</v>
      </c>
      <c r="C17">
        <f t="shared" si="1"/>
        <v>0.031622776601683784</v>
      </c>
      <c r="D17">
        <f>Data!$A$2/C17</f>
        <v>3.16227766016838E-13</v>
      </c>
      <c r="E17">
        <f>'Mono-protic'!$D$3/(C17+'Mono-protic'!$D$3)</f>
        <v>0.0010210872106866866</v>
      </c>
      <c r="F17">
        <f>(E17-(C17-D17)/'Mono-protic'!$D$1)/(1+(C17-D17)/'Mono-protic'!$B$1)</f>
        <v>-0.10249413808184059</v>
      </c>
      <c r="G17">
        <f>F17*'Mono-protic'!$D$1*'Mono-protic'!$F$1/'Mono-protic'!$B$1</f>
        <v>-2.5623534520460147</v>
      </c>
      <c r="H17">
        <f t="shared" si="0"/>
        <v>0</v>
      </c>
    </row>
    <row r="18" spans="2:8" ht="12.75">
      <c r="B18">
        <v>1.6</v>
      </c>
      <c r="C18">
        <f t="shared" si="1"/>
        <v>0.02511886431509578</v>
      </c>
      <c r="D18">
        <f>Data!$A$2/C18</f>
        <v>3.981071705534976E-13</v>
      </c>
      <c r="E18">
        <f>'Mono-protic'!$D$3/(C18+'Mono-protic'!$D$3)</f>
        <v>0.0012851328667903934</v>
      </c>
      <c r="F18">
        <f>(E18-(C18-D18)/'Mono-protic'!$D$1)/(1+(C18-D18)/'Mono-protic'!$B$1)</f>
        <v>-0.0827488951990796</v>
      </c>
      <c r="G18">
        <f>F18*'Mono-protic'!$D$1*'Mono-protic'!$F$1/'Mono-protic'!$B$1</f>
        <v>-2.06872237997699</v>
      </c>
      <c r="H18">
        <f t="shared" si="0"/>
        <v>0</v>
      </c>
    </row>
    <row r="19" spans="2:8" ht="12.75">
      <c r="B19">
        <v>1.7</v>
      </c>
      <c r="C19">
        <f t="shared" si="1"/>
        <v>0.019952623149688792</v>
      </c>
      <c r="D19">
        <f>Data!$A$2/C19</f>
        <v>5.011872336272724E-13</v>
      </c>
      <c r="E19">
        <f>'Mono-protic'!$D$3/(C19+'Mono-protic'!$D$3)</f>
        <v>0.0016173482451532454</v>
      </c>
      <c r="F19">
        <f>(E19-(C19-D19)/'Mono-protic'!$D$1)/(1+(C19-D19)/'Mono-protic'!$B$1)</f>
        <v>-0.0663282251534507</v>
      </c>
      <c r="G19">
        <f>F19*'Mono-protic'!$D$1*'Mono-protic'!$F$1/'Mono-protic'!$B$1</f>
        <v>-1.6582056288362674</v>
      </c>
      <c r="H19">
        <f t="shared" si="0"/>
        <v>0</v>
      </c>
    </row>
    <row r="20" spans="2:8" ht="12.75">
      <c r="B20">
        <v>1.8</v>
      </c>
      <c r="C20">
        <f t="shared" si="1"/>
        <v>0.015848931924611124</v>
      </c>
      <c r="D20">
        <f>Data!$A$2/C20</f>
        <v>6.309573444801936E-13</v>
      </c>
      <c r="E20">
        <f>'Mono-protic'!$D$3/(C20+'Mono-protic'!$D$3)</f>
        <v>0.0020352684909470875</v>
      </c>
      <c r="F20">
        <f>(E20-(C20-D20)/'Mono-protic'!$D$1)/(1+(C20-D20)/'Mono-protic'!$B$1)</f>
        <v>-0.052722311497226594</v>
      </c>
      <c r="G20">
        <f>F20*'Mono-protic'!$D$1*'Mono-protic'!$F$1/'Mono-protic'!$B$1</f>
        <v>-1.318057787430665</v>
      </c>
      <c r="H20">
        <f t="shared" si="0"/>
        <v>0</v>
      </c>
    </row>
    <row r="21" spans="2:8" ht="12.75">
      <c r="B21">
        <v>1.9</v>
      </c>
      <c r="C21">
        <f t="shared" si="1"/>
        <v>0.012589254117941664</v>
      </c>
      <c r="D21">
        <f>Data!$A$2/C21</f>
        <v>7.94328234724282E-13</v>
      </c>
      <c r="E21">
        <f>'Mono-protic'!$D$3/(C21+'Mono-protic'!$D$3)</f>
        <v>0.002560901672117366</v>
      </c>
      <c r="F21">
        <f>(E21-(C21-D21)/'Mono-protic'!$D$1)/(1+(C21-D21)/'Mono-protic'!$B$1)</f>
        <v>-0.041452077677101185</v>
      </c>
      <c r="G21">
        <f>F21*'Mono-protic'!$D$1*'Mono-protic'!$F$1/'Mono-protic'!$B$1</f>
        <v>-1.0363019419275294</v>
      </c>
      <c r="H21">
        <f t="shared" si="0"/>
        <v>0</v>
      </c>
    </row>
    <row r="22" spans="2:8" ht="12.75">
      <c r="B22">
        <v>2</v>
      </c>
      <c r="C22">
        <f t="shared" si="1"/>
        <v>0.01</v>
      </c>
      <c r="D22">
        <f>Data!$A$2/C22</f>
        <v>1E-12</v>
      </c>
      <c r="E22">
        <f>'Mono-protic'!$D$3/(C22+'Mono-protic'!$D$3)</f>
        <v>0.003221847841149103</v>
      </c>
      <c r="F22">
        <f>(E22-(C22-D22)/'Mono-protic'!$D$1)/(1+(C22-D22)/'Mono-protic'!$B$1)</f>
        <v>-0.032080702920464395</v>
      </c>
      <c r="G22">
        <f>F22*'Mono-protic'!$D$1*'Mono-protic'!$F$1/'Mono-protic'!$B$1</f>
        <v>-0.8020175730116099</v>
      </c>
      <c r="H22">
        <f t="shared" si="0"/>
        <v>0</v>
      </c>
    </row>
    <row r="23" spans="2:8" ht="12.75">
      <c r="B23">
        <v>2.1</v>
      </c>
      <c r="C23">
        <f t="shared" si="1"/>
        <v>0.007943282347242812</v>
      </c>
      <c r="D23">
        <f>Data!$A$2/C23</f>
        <v>1.2589254117941677E-12</v>
      </c>
      <c r="E23">
        <f>'Mono-protic'!$D$3/(C23+'Mono-protic'!$D$3)</f>
        <v>0.004052685296003793</v>
      </c>
      <c r="F23">
        <f>(E23-(C23-D23)/'Mono-protic'!$D$1)/(1+(C23-D23)/'Mono-protic'!$B$1)</f>
        <v>-0.024216950123071943</v>
      </c>
      <c r="G23">
        <f>F23*'Mono-protic'!$D$1*'Mono-protic'!$F$1/'Mono-protic'!$B$1</f>
        <v>-0.6054237530767986</v>
      </c>
      <c r="H23">
        <f t="shared" si="0"/>
        <v>0</v>
      </c>
    </row>
    <row r="24" spans="2:8" ht="12.75">
      <c r="B24">
        <v>2.2</v>
      </c>
      <c r="C24">
        <f t="shared" si="1"/>
        <v>0.006309573444801925</v>
      </c>
      <c r="D24">
        <f>Data!$A$2/C24</f>
        <v>1.5848931924611154E-12</v>
      </c>
      <c r="E24">
        <f>'Mono-protic'!$D$3/(C24+'Mono-protic'!$D$3)</f>
        <v>0.005096680338241654</v>
      </c>
      <c r="F24">
        <f>(E24-(C24-D24)/'Mono-protic'!$D$1)/(1+(C24-D24)/'Mono-protic'!$B$1)</f>
        <v>-0.017512965811488007</v>
      </c>
      <c r="G24">
        <f>F24*'Mono-protic'!$D$1*'Mono-protic'!$F$1/'Mono-protic'!$B$1</f>
        <v>-0.43782414528720015</v>
      </c>
      <c r="H24">
        <f t="shared" si="0"/>
        <v>0</v>
      </c>
    </row>
    <row r="25" spans="2:8" ht="12.75">
      <c r="B25">
        <v>2.3</v>
      </c>
      <c r="C25">
        <f t="shared" si="1"/>
        <v>0.005011872336272721</v>
      </c>
      <c r="D25">
        <f>Data!$A$2/C25</f>
        <v>1.9952623149688803E-12</v>
      </c>
      <c r="E25">
        <f>'Mono-protic'!$D$3/(C25+'Mono-protic'!$D$3)</f>
        <v>0.006407884164832385</v>
      </c>
      <c r="F25">
        <f>(E25-(C25-D25)/'Mono-protic'!$D$1)/(1+(C25-D25)/'Mono-protic'!$B$1)</f>
        <v>-0.011658611463621927</v>
      </c>
      <c r="G25">
        <f>F25*'Mono-protic'!$D$1*'Mono-protic'!$F$1/'Mono-protic'!$B$1</f>
        <v>-0.29146528659054816</v>
      </c>
      <c r="H25">
        <f t="shared" si="0"/>
        <v>0</v>
      </c>
    </row>
    <row r="26" spans="2:8" ht="12.75">
      <c r="B26">
        <v>2.4</v>
      </c>
      <c r="C26">
        <f t="shared" si="1"/>
        <v>0.003981071705534972</v>
      </c>
      <c r="D26">
        <f>Data!$A$2/C26</f>
        <v>2.5118864315095807E-12</v>
      </c>
      <c r="E26">
        <f>'Mono-protic'!$D$3/(C26+'Mono-protic'!$D$3)</f>
        <v>0.008053685824981468</v>
      </c>
      <c r="F26">
        <f>(E26-(C26-D26)/'Mono-protic'!$D$1)/(1+(C26-D26)/'Mono-protic'!$B$1)</f>
        <v>-0.006373777596395098</v>
      </c>
      <c r="G26">
        <f>F26*'Mono-protic'!$D$1*'Mono-protic'!$F$1/'Mono-protic'!$B$1</f>
        <v>-0.15934443990987743</v>
      </c>
      <c r="H26">
        <f t="shared" si="0"/>
        <v>0</v>
      </c>
    </row>
    <row r="27" spans="2:8" ht="12.75">
      <c r="B27">
        <v>2.5</v>
      </c>
      <c r="C27">
        <f t="shared" si="1"/>
        <v>0.0031622776601683764</v>
      </c>
      <c r="D27">
        <f>Data!$A$2/C27</f>
        <v>3.1622776601683822E-12</v>
      </c>
      <c r="E27">
        <f>'Mono-protic'!$D$3/(C27+'Mono-protic'!$D$3)</f>
        <v>0.010117890866203436</v>
      </c>
      <c r="F27">
        <f>(E27-(C27-D27)/'Mono-protic'!$D$1)/(1+(C27-D27)/'Mono-protic'!$B$1)</f>
        <v>-0.0013996208855278295</v>
      </c>
      <c r="G27">
        <f>F27*'Mono-protic'!$D$1*'Mono-protic'!$F$1/'Mono-protic'!$B$1</f>
        <v>-0.03499052213819574</v>
      </c>
      <c r="H27">
        <f t="shared" si="0"/>
        <v>0</v>
      </c>
    </row>
    <row r="28" spans="2:8" ht="12.75">
      <c r="B28">
        <v>2.6</v>
      </c>
      <c r="C28">
        <f t="shared" si="1"/>
        <v>0.0025118864315095777</v>
      </c>
      <c r="D28">
        <f>Data!$A$2/C28</f>
        <v>3.981071705534976E-12</v>
      </c>
      <c r="E28">
        <f>'Mono-protic'!$D$3/(C28+'Mono-protic'!$D$3)</f>
        <v>0.012704387237580907</v>
      </c>
      <c r="F28">
        <f>(E28-(C28-D28)/'Mono-protic'!$D$1)/(1+(C28-D28)/'Mono-protic'!$B$1)</f>
        <v>0.0035107163735784794</v>
      </c>
      <c r="G28">
        <f>F28*'Mono-protic'!$D$1*'Mono-protic'!$F$1/'Mono-protic'!$B$1</f>
        <v>0.08776790933946199</v>
      </c>
      <c r="H28">
        <f t="shared" si="0"/>
        <v>0.08776790933946199</v>
      </c>
    </row>
    <row r="29" spans="2:8" ht="12.75">
      <c r="B29">
        <v>2.7</v>
      </c>
      <c r="C29">
        <f t="shared" si="1"/>
        <v>0.001995262314968878</v>
      </c>
      <c r="D29">
        <f>Data!$A$2/C29</f>
        <v>5.011872336272727E-12</v>
      </c>
      <c r="E29">
        <f>'Mono-protic'!$D$3/(C29+'Mono-protic'!$D$3)</f>
        <v>0.015941436758631317</v>
      </c>
      <c r="F29">
        <f>(E29-(C29-D29)/'Mono-protic'!$D$1)/(1+(C29-D29)/'Mono-protic'!$B$1)</f>
        <v>0.008601596838038997</v>
      </c>
      <c r="G29">
        <f>F29*'Mono-protic'!$D$1*'Mono-protic'!$F$1/'Mono-protic'!$B$1</f>
        <v>0.2150399209509749</v>
      </c>
      <c r="H29">
        <f t="shared" si="0"/>
        <v>0.2150399209509749</v>
      </c>
    </row>
    <row r="30" spans="2:8" ht="12.75">
      <c r="B30">
        <v>2.8</v>
      </c>
      <c r="C30">
        <f t="shared" si="1"/>
        <v>0.0015848931924611134</v>
      </c>
      <c r="D30">
        <f>Data!$A$2/C30</f>
        <v>6.309573444801933E-12</v>
      </c>
      <c r="E30">
        <f>'Mono-protic'!$D$3/(C30+'Mono-protic'!$D$3)</f>
        <v>0.019986582357642797</v>
      </c>
      <c r="F30">
        <f>(E30-(C30-D30)/'Mono-protic'!$D$1)/(1+(C30-D30)/'Mono-protic'!$B$1)</f>
        <v>0.014124415513058503</v>
      </c>
      <c r="G30">
        <f>F30*'Mono-protic'!$D$1*'Mono-protic'!$F$1/'Mono-protic'!$B$1</f>
        <v>0.3531103878264626</v>
      </c>
      <c r="H30">
        <f t="shared" si="0"/>
        <v>0.3531103878264626</v>
      </c>
    </row>
    <row r="31" spans="2:8" ht="12.75">
      <c r="B31">
        <v>2.9</v>
      </c>
      <c r="C31">
        <f t="shared" si="1"/>
        <v>0.0012589254117941662</v>
      </c>
      <c r="D31">
        <f>Data!$A$2/C31</f>
        <v>7.943282347242821E-12</v>
      </c>
      <c r="E31">
        <f>'Mono-protic'!$D$3/(C31+'Mono-protic'!$D$3)</f>
        <v>0.025032074586194497</v>
      </c>
      <c r="F31">
        <f>(E31-(C31-D31)/'Mono-protic'!$D$1)/(1+(C31-D31)/'Mono-protic'!$B$1)</f>
        <v>0.020347018063852668</v>
      </c>
      <c r="G31">
        <f>F31*'Mono-protic'!$D$1*'Mono-protic'!$F$1/'Mono-protic'!$B$1</f>
        <v>0.5086754515963168</v>
      </c>
      <c r="H31">
        <f t="shared" si="0"/>
        <v>0.5086754515963168</v>
      </c>
    </row>
    <row r="32" spans="2:8" ht="12.75">
      <c r="B32">
        <v>3</v>
      </c>
      <c r="C32">
        <f t="shared" si="1"/>
        <v>0.001</v>
      </c>
      <c r="D32">
        <f>Data!$A$2/C32</f>
        <v>1E-11</v>
      </c>
      <c r="E32">
        <f>'Mono-protic'!$D$3/(C32+'Mono-protic'!$D$3)</f>
        <v>0.03131057717228218</v>
      </c>
      <c r="F32">
        <f>(E32-(C32-D32)/'Mono-protic'!$D$1)/(1+(C32-D32)/'Mono-protic'!$B$1)</f>
        <v>0.02756278671196501</v>
      </c>
      <c r="G32">
        <f>F32*'Mono-protic'!$D$1*'Mono-protic'!$F$1/'Mono-protic'!$B$1</f>
        <v>0.6890696677991253</v>
      </c>
      <c r="H32">
        <f t="shared" si="0"/>
        <v>0.6890696677991253</v>
      </c>
    </row>
    <row r="33" spans="2:8" ht="12.75">
      <c r="B33">
        <v>3.1</v>
      </c>
      <c r="C33">
        <f t="shared" si="1"/>
        <v>0.000794328234724281</v>
      </c>
      <c r="D33">
        <f>Data!$A$2/C33</f>
        <v>1.2589254117941681E-11</v>
      </c>
      <c r="E33">
        <f>'Mono-protic'!$D$3/(C33+'Mono-protic'!$D$3)</f>
        <v>0.03910068791330883</v>
      </c>
      <c r="F33">
        <f>(E33-(C33-D33)/'Mono-protic'!$D$1)/(1+(C33-D33)/'Mono-protic'!$B$1)</f>
        <v>0.036098981743470926</v>
      </c>
      <c r="G33">
        <f>F33*'Mono-protic'!$D$1*'Mono-protic'!$F$1/'Mono-protic'!$B$1</f>
        <v>0.9024745435867731</v>
      </c>
      <c r="H33">
        <f t="shared" si="0"/>
        <v>0.9024745435867731</v>
      </c>
    </row>
    <row r="34" spans="2:8" ht="12.75">
      <c r="B34">
        <v>3.2</v>
      </c>
      <c r="C34">
        <f t="shared" si="1"/>
        <v>0.0006309573444801924</v>
      </c>
      <c r="D34">
        <f>Data!$A$2/C34</f>
        <v>1.5848931924611156E-11</v>
      </c>
      <c r="E34">
        <f>'Mono-protic'!$D$3/(C34+'Mono-protic'!$D$3)</f>
        <v>0.048731484205772495</v>
      </c>
      <c r="F34">
        <f>(E34-(C34-D34)/'Mono-protic'!$D$1)/(1+(C34-D34)/'Mono-protic'!$B$1)</f>
        <v>0.046323614658996155</v>
      </c>
      <c r="G34">
        <f>F34*'Mono-protic'!$D$1*'Mono-protic'!$F$1/'Mono-protic'!$B$1</f>
        <v>1.1580903664749038</v>
      </c>
      <c r="H34">
        <f aca="true" t="shared" si="2" ref="H34:H65">IF(G34&lt;0,0,G34)</f>
        <v>1.1580903664749038</v>
      </c>
    </row>
    <row r="35" spans="2:8" ht="12.75">
      <c r="B35">
        <v>3.3</v>
      </c>
      <c r="C35">
        <f t="shared" si="1"/>
        <v>0.0005011872336272721</v>
      </c>
      <c r="D35">
        <f>Data!$A$2/C35</f>
        <v>1.9952623149688802E-11</v>
      </c>
      <c r="E35">
        <f>'Mono-protic'!$D$3/(C35+'Mono-protic'!$D$3)</f>
        <v>0.0605848550486686</v>
      </c>
      <c r="F35">
        <f>(E35-(C35-D35)/'Mono-protic'!$D$1)/(1+(C35-D35)/'Mono-protic'!$B$1)</f>
        <v>0.0586496847351147</v>
      </c>
      <c r="G35">
        <f>F35*'Mono-protic'!$D$1*'Mono-protic'!$F$1/'Mono-protic'!$B$1</f>
        <v>1.4662421183778676</v>
      </c>
      <c r="H35">
        <f t="shared" si="2"/>
        <v>1.4662421183778676</v>
      </c>
    </row>
    <row r="36" spans="2:8" ht="12.75">
      <c r="B36">
        <v>3.4</v>
      </c>
      <c r="C36">
        <f t="shared" si="1"/>
        <v>0.0003981071705534971</v>
      </c>
      <c r="D36">
        <f>Data!$A$2/C36</f>
        <v>2.511886431509581E-11</v>
      </c>
      <c r="E36">
        <f>'Mono-protic'!$D$3/(C36+'Mono-protic'!$D$3)</f>
        <v>0.07509381995031653</v>
      </c>
      <c r="F36">
        <f>(E36-(C36-D36)/'Mono-protic'!$D$1)/(1+(C36-D36)/'Mono-protic'!$B$1)</f>
        <v>0.07353504600784763</v>
      </c>
      <c r="G36">
        <f>F36*'Mono-protic'!$D$1*'Mono-protic'!$F$1/'Mono-protic'!$B$1</f>
        <v>1.838376150196191</v>
      </c>
      <c r="H36">
        <f t="shared" si="2"/>
        <v>1.838376150196191</v>
      </c>
    </row>
    <row r="37" spans="2:8" ht="12.75">
      <c r="B37">
        <v>3.5</v>
      </c>
      <c r="C37">
        <f t="shared" si="1"/>
        <v>0.00031622776601683783</v>
      </c>
      <c r="D37">
        <f>Data!$A$2/C37</f>
        <v>3.16227766016838E-11</v>
      </c>
      <c r="E37">
        <f>'Mono-protic'!$D$3/(C37+'Mono-protic'!$D$3)</f>
        <v>0.09273441815970719</v>
      </c>
      <c r="F37">
        <f>(E37-(C37-D37)/'Mono-protic'!$D$1)/(1+(C37-D37)/'Mono-protic'!$B$1)</f>
        <v>0.09147554809813581</v>
      </c>
      <c r="G37">
        <f>F37*'Mono-protic'!$D$1*'Mono-protic'!$F$1/'Mono-protic'!$B$1</f>
        <v>2.286888702453395</v>
      </c>
      <c r="H37">
        <f t="shared" si="2"/>
        <v>2.286888702453395</v>
      </c>
    </row>
    <row r="38" spans="2:8" ht="12.75">
      <c r="B38">
        <v>3.6</v>
      </c>
      <c r="C38">
        <f t="shared" si="1"/>
        <v>0.00025118864315095774</v>
      </c>
      <c r="D38">
        <f>Data!$A$2/C38</f>
        <v>3.9810717055349766E-11</v>
      </c>
      <c r="E38">
        <f>'Mono-protic'!$D$3/(C38+'Mono-protic'!$D$3)</f>
        <v>0.11400823005033331</v>
      </c>
      <c r="F38">
        <f>(E38-(C38-D38)/'Mono-protic'!$D$1)/(1+(C38-D38)/'Mono-protic'!$B$1)</f>
        <v>0.11298856491186238</v>
      </c>
      <c r="G38">
        <f>F38*'Mono-protic'!$D$1*'Mono-protic'!$F$1/'Mono-protic'!$B$1</f>
        <v>2.8247141227965598</v>
      </c>
      <c r="H38">
        <f t="shared" si="2"/>
        <v>2.8247141227965598</v>
      </c>
    </row>
    <row r="39" spans="2:8" ht="12.75">
      <c r="B39">
        <v>3.7</v>
      </c>
      <c r="C39">
        <f t="shared" si="1"/>
        <v>0.00019952623149688758</v>
      </c>
      <c r="D39">
        <f>Data!$A$2/C39</f>
        <v>5.011872336272732E-11</v>
      </c>
      <c r="E39">
        <f>'Mono-protic'!$D$3/(C39+'Mono-protic'!$D$3)</f>
        <v>0.13941245418981993</v>
      </c>
      <c r="F39">
        <f>(E39-(C39-D39)/'Mono-protic'!$D$1)/(1+(C39-D39)/'Mono-protic'!$B$1)</f>
        <v>0.13858387912539913</v>
      </c>
      <c r="G39">
        <f>F39*'Mono-protic'!$D$1*'Mono-protic'!$F$1/'Mono-protic'!$B$1</f>
        <v>3.4645969781349786</v>
      </c>
      <c r="H39">
        <f t="shared" si="2"/>
        <v>3.4645969781349786</v>
      </c>
    </row>
    <row r="40" spans="2:8" ht="12.75">
      <c r="B40">
        <v>3.8</v>
      </c>
      <c r="C40">
        <f t="shared" si="1"/>
        <v>0.0001584893192461112</v>
      </c>
      <c r="D40">
        <f>Data!$A$2/C40</f>
        <v>6.309573444801939E-11</v>
      </c>
      <c r="E40">
        <f>'Mono-protic'!$D$3/(C40+'Mono-protic'!$D$3)</f>
        <v>0.16939515214283438</v>
      </c>
      <c r="F40">
        <f>(E40-(C40-D40)/'Mono-protic'!$D$1)/(1+(C40-D40)/'Mono-protic'!$B$1)</f>
        <v>0.16871957167966184</v>
      </c>
      <c r="G40">
        <f>F40*'Mono-protic'!$D$1*'Mono-protic'!$F$1/'Mono-protic'!$B$1</f>
        <v>4.217989291991546</v>
      </c>
      <c r="H40">
        <f t="shared" si="2"/>
        <v>4.217989291991546</v>
      </c>
    </row>
    <row r="41" spans="2:8" ht="12.75">
      <c r="B41">
        <v>3.9</v>
      </c>
      <c r="C41">
        <f t="shared" si="1"/>
        <v>0.00012589254117941672</v>
      </c>
      <c r="D41">
        <f>Data!$A$2/C41</f>
        <v>7.943282347242815E-11</v>
      </c>
      <c r="E41">
        <f>'Mono-protic'!$D$3/(C41+'Mono-protic'!$D$3)</f>
        <v>0.2042953238124</v>
      </c>
      <c r="F41">
        <f>(E41-(C41-D41)/'Mono-protic'!$D$1)/(1+(C41-D41)/'Mono-protic'!$B$1)</f>
        <v>0.20374261002545163</v>
      </c>
      <c r="G41">
        <f>F41*'Mono-protic'!$D$1*'Mono-protic'!$F$1/'Mono-protic'!$B$1</f>
        <v>5.09356525063629</v>
      </c>
      <c r="H41">
        <f t="shared" si="2"/>
        <v>5.09356525063629</v>
      </c>
    </row>
    <row r="42" spans="2:8" ht="12.75">
      <c r="B42">
        <v>4</v>
      </c>
      <c r="C42">
        <f t="shared" si="1"/>
        <v>0.0001</v>
      </c>
      <c r="D42">
        <f>Data!$A$2/C42</f>
        <v>9.999999999999999E-11</v>
      </c>
      <c r="E42">
        <f>'Mono-protic'!$D$3/(C42+'Mono-protic'!$D$3)</f>
        <v>0.24427129470758552</v>
      </c>
      <c r="F42">
        <f>(E42-(C42-D42)/'Mono-protic'!$D$1)/(1+(C42-D42)/'Mono-protic'!$B$1)</f>
        <v>0.24381764230409927</v>
      </c>
      <c r="G42">
        <f>F42*'Mono-protic'!$D$1*'Mono-protic'!$F$1/'Mono-protic'!$B$1</f>
        <v>6.095441057602481</v>
      </c>
      <c r="H42">
        <f t="shared" si="2"/>
        <v>6.095441057602481</v>
      </c>
    </row>
    <row r="43" spans="2:8" ht="12.75">
      <c r="B43">
        <v>4.1</v>
      </c>
      <c r="C43">
        <f t="shared" si="1"/>
        <v>7.943282347242815E-05</v>
      </c>
      <c r="D43">
        <f>Data!$A$2/C43</f>
        <v>1.2589254117941672E-10</v>
      </c>
      <c r="E43">
        <f>'Mono-protic'!$D$3/(C43+'Mono-protic'!$D$3)</f>
        <v>0.28922633957338106</v>
      </c>
      <c r="F43">
        <f>(E43-(C43-D43)/'Mono-protic'!$D$1)/(1+(C43-D43)/'Mono-protic'!$B$1)</f>
        <v>0.288852943611145</v>
      </c>
      <c r="G43">
        <f>F43*'Mono-protic'!$D$1*'Mono-protic'!$F$1/'Mono-protic'!$B$1</f>
        <v>7.221323590278625</v>
      </c>
      <c r="H43">
        <f t="shared" si="2"/>
        <v>7.221323590278625</v>
      </c>
    </row>
    <row r="44" spans="2:8" ht="12.75">
      <c r="B44">
        <v>4.2</v>
      </c>
      <c r="C44">
        <f t="shared" si="1"/>
        <v>6.309573444801928E-05</v>
      </c>
      <c r="D44">
        <f>Data!$A$2/C44</f>
        <v>1.5848931924611148E-10</v>
      </c>
      <c r="E44">
        <f>'Mono-protic'!$D$3/(C44+'Mono-protic'!$D$3)</f>
        <v>0.3387463363856565</v>
      </c>
      <c r="F44">
        <f>(E44-(C44-D44)/'Mono-protic'!$D$1)/(1+(C44-D44)/'Mono-protic'!$B$1)</f>
        <v>0.3384383268150124</v>
      </c>
      <c r="G44">
        <f>F44*'Mono-protic'!$D$1*'Mono-protic'!$F$1/'Mono-protic'!$B$1</f>
        <v>8.46095817037531</v>
      </c>
      <c r="H44">
        <f t="shared" si="2"/>
        <v>8.46095817037531</v>
      </c>
    </row>
    <row r="45" spans="2:8" ht="12.75">
      <c r="B45">
        <v>4.3</v>
      </c>
      <c r="C45">
        <f t="shared" si="1"/>
        <v>5.011872336272724E-05</v>
      </c>
      <c r="D45">
        <f>Data!$A$2/C45</f>
        <v>1.9952623149688792E-10</v>
      </c>
      <c r="E45">
        <f>'Mono-protic'!$D$3/(C45+'Mono-protic'!$D$3)</f>
        <v>0.3920680672659905</v>
      </c>
      <c r="F45">
        <f>(E45-(C45-D45)/'Mono-protic'!$D$1)/(1+(C45-D45)/'Mono-protic'!$B$1)</f>
        <v>0.39181365016454</v>
      </c>
      <c r="G45">
        <f>F45*'Mono-protic'!$D$1*'Mono-protic'!$F$1/'Mono-protic'!$B$1</f>
        <v>9.7953412541135</v>
      </c>
      <c r="H45">
        <f t="shared" si="2"/>
        <v>9.7953412541135</v>
      </c>
    </row>
    <row r="46" spans="2:8" ht="12.75">
      <c r="B46">
        <v>4.4</v>
      </c>
      <c r="C46">
        <f t="shared" si="1"/>
        <v>3.9810717055349634E-05</v>
      </c>
      <c r="D46">
        <f>Data!$A$2/C46</f>
        <v>2.511886431509586E-10</v>
      </c>
      <c r="E46">
        <f>'Mono-protic'!$D$3/(C46+'Mono-protic'!$D$3)</f>
        <v>0.44809542500809796</v>
      </c>
      <c r="F46">
        <f>(E46-(C46-D46)/'Mono-protic'!$D$1)/(1+(C46-D46)/'Mono-protic'!$B$1)</f>
        <v>0.4478851932488761</v>
      </c>
      <c r="G46">
        <f>F46*'Mono-protic'!$D$1*'Mono-protic'!$F$1/'Mono-protic'!$B$1</f>
        <v>11.197129831221902</v>
      </c>
      <c r="H46">
        <f t="shared" si="2"/>
        <v>11.197129831221902</v>
      </c>
    </row>
    <row r="47" spans="2:8" ht="12.75">
      <c r="B47">
        <v>4.5</v>
      </c>
      <c r="C47">
        <f t="shared" si="1"/>
        <v>3.162277660168375E-05</v>
      </c>
      <c r="D47">
        <f>Data!$A$2/C47</f>
        <v>3.1622776601683837E-10</v>
      </c>
      <c r="E47">
        <f>'Mono-protic'!$D$3/(C47+'Mono-protic'!$D$3)</f>
        <v>0.5054721718364674</v>
      </c>
      <c r="F47">
        <f>(E47-(C47-D47)/'Mono-protic'!$D$1)/(1+(C47-D47)/'Mono-protic'!$B$1)</f>
        <v>0.5052985576376903</v>
      </c>
      <c r="G47">
        <f>F47*'Mono-protic'!$D$1*'Mono-protic'!$F$1/'Mono-protic'!$B$1</f>
        <v>12.632463940942257</v>
      </c>
      <c r="H47">
        <f t="shared" si="2"/>
        <v>12.632463940942257</v>
      </c>
    </row>
    <row r="48" spans="2:8" ht="12.75">
      <c r="B48">
        <v>4.6</v>
      </c>
      <c r="C48">
        <f t="shared" si="1"/>
        <v>2.511886431509579E-05</v>
      </c>
      <c r="D48">
        <f>Data!$A$2/C48</f>
        <v>3.981071705534974E-10</v>
      </c>
      <c r="E48">
        <f>'Mono-protic'!$D$3/(C48+'Mono-protic'!$D$3)</f>
        <v>0.5627051434740623</v>
      </c>
      <c r="F48">
        <f>(E48-(C48-D48)/'Mono-protic'!$D$1)/(1+(C48-D48)/'Mono-protic'!$B$1)</f>
        <v>0.5625619915100402</v>
      </c>
      <c r="G48">
        <f>F48*'Mono-protic'!$D$1*'Mono-protic'!$F$1/'Mono-protic'!$B$1</f>
        <v>14.064049787751005</v>
      </c>
      <c r="H48">
        <f t="shared" si="2"/>
        <v>14.064049787751005</v>
      </c>
    </row>
    <row r="49" spans="2:8" ht="12.75">
      <c r="B49">
        <v>4.7</v>
      </c>
      <c r="C49">
        <f t="shared" si="1"/>
        <v>1.995262314968877E-05</v>
      </c>
      <c r="D49">
        <f>Data!$A$2/C49</f>
        <v>5.01187233627273E-10</v>
      </c>
      <c r="E49">
        <f>'Mono-protic'!$D$3/(C49+'Mono-protic'!$D$3)</f>
        <v>0.6183159923159612</v>
      </c>
      <c r="F49">
        <f>(E49-(C49-D49)/'Mono-protic'!$D$1)/(1+(C49-D49)/'Mono-protic'!$B$1)</f>
        <v>0.6181982350396754</v>
      </c>
      <c r="G49">
        <f>F49*'Mono-protic'!$D$1*'Mono-protic'!$F$1/'Mono-protic'!$B$1</f>
        <v>15.454955875991885</v>
      </c>
      <c r="H49">
        <f t="shared" si="2"/>
        <v>15.454955875991885</v>
      </c>
    </row>
    <row r="50" spans="2:8" ht="12.75">
      <c r="B50">
        <v>4.8</v>
      </c>
      <c r="C50">
        <f t="shared" si="1"/>
        <v>1.584893192461113E-05</v>
      </c>
      <c r="D50">
        <f>Data!$A$2/C50</f>
        <v>6.309573444801934E-10</v>
      </c>
      <c r="E50">
        <f>'Mono-protic'!$D$3/(C50+'Mono-protic'!$D$3)</f>
        <v>0.6709897794469764</v>
      </c>
      <c r="F50">
        <f>(E50-(C50-D50)/'Mono-protic'!$D$1)/(1+(C50-D50)/'Mono-protic'!$B$1)</f>
        <v>0.6708931969701014</v>
      </c>
      <c r="G50">
        <f>F50*'Mono-protic'!$D$1*'Mono-protic'!$F$1/'Mono-protic'!$B$1</f>
        <v>16.772329924252535</v>
      </c>
      <c r="H50">
        <f t="shared" si="2"/>
        <v>16.772329924252535</v>
      </c>
    </row>
    <row r="51" spans="2:8" ht="12.75">
      <c r="B51">
        <v>4.9</v>
      </c>
      <c r="C51">
        <f t="shared" si="1"/>
        <v>1.2589254117941658E-05</v>
      </c>
      <c r="D51">
        <f>Data!$A$2/C51</f>
        <v>7.943282347242824E-10</v>
      </c>
      <c r="E51">
        <f>'Mono-protic'!$D$3/(C51+'Mono-protic'!$D$3)</f>
        <v>0.7196898322351868</v>
      </c>
      <c r="F51">
        <f>(E51-(C51-D51)/'Mono-protic'!$D$1)/(1+(C51-D51)/'Mono-protic'!$B$1)</f>
        <v>0.719610879038443</v>
      </c>
      <c r="G51">
        <f>F51*'Mono-protic'!$D$1*'Mono-protic'!$F$1/'Mono-protic'!$B$1</f>
        <v>17.990271975961075</v>
      </c>
      <c r="H51">
        <f t="shared" si="2"/>
        <v>17.990271975961075</v>
      </c>
    </row>
    <row r="52" spans="2:8" ht="12.75">
      <c r="B52">
        <v>5</v>
      </c>
      <c r="C52">
        <f t="shared" si="1"/>
        <v>1E-05</v>
      </c>
      <c r="D52">
        <f>Data!$A$2/C52</f>
        <v>9.999999999999999E-10</v>
      </c>
      <c r="E52">
        <f>'Mono-protic'!$D$3/(C52+'Mono-protic'!$D$3)</f>
        <v>0.7637197149640548</v>
      </c>
      <c r="F52">
        <f>(E52-(C52-D52)/'Mono-protic'!$D$1)/(1+(C52-D52)/'Mono-protic'!$B$1)</f>
        <v>0.763655396267038</v>
      </c>
      <c r="G52">
        <f>F52*'Mono-protic'!$D$1*'Mono-protic'!$F$1/'Mono-protic'!$B$1</f>
        <v>19.091384906675952</v>
      </c>
      <c r="H52">
        <f t="shared" si="2"/>
        <v>19.091384906675952</v>
      </c>
    </row>
    <row r="53" spans="2:8" ht="12.75">
      <c r="B53">
        <v>5.1</v>
      </c>
      <c r="C53">
        <f t="shared" si="1"/>
        <v>7.943282347242806E-06</v>
      </c>
      <c r="D53">
        <f>Data!$A$2/C53</f>
        <v>1.2589254117941685E-09</v>
      </c>
      <c r="E53">
        <f>'Mono-protic'!$D$3/(C53+'Mono-protic'!$D$3)</f>
        <v>0.802729294939849</v>
      </c>
      <c r="F53">
        <f>(E53-(C53-D53)/'Mono-protic'!$D$1)/(1+(C53-D53)/'Mono-protic'!$B$1)</f>
        <v>0.8026770774443778</v>
      </c>
      <c r="G53">
        <f>F53*'Mono-protic'!$D$1*'Mono-protic'!$F$1/'Mono-protic'!$B$1</f>
        <v>20.066926936109446</v>
      </c>
      <c r="H53">
        <f t="shared" si="2"/>
        <v>20.066926936109446</v>
      </c>
    </row>
    <row r="54" spans="2:8" ht="12.75">
      <c r="B54">
        <v>5.2</v>
      </c>
      <c r="C54">
        <f t="shared" si="1"/>
        <v>6.309573444801921E-06</v>
      </c>
      <c r="D54">
        <f>Data!$A$2/C54</f>
        <v>1.5848931924611163E-09</v>
      </c>
      <c r="E54">
        <f>'Mono-protic'!$D$3/(C54+'Mono-protic'!$D$3)</f>
        <v>0.8366757520647461</v>
      </c>
      <c r="F54">
        <f>(E54-(C54-D54)/'Mono-protic'!$D$1)/(1+(C54-D54)/'Mono-protic'!$B$1)</f>
        <v>0.8366334968478641</v>
      </c>
      <c r="G54">
        <f>F54*'Mono-protic'!$D$1*'Mono-protic'!$F$1/'Mono-protic'!$B$1</f>
        <v>20.915837421196603</v>
      </c>
      <c r="H54">
        <f t="shared" si="2"/>
        <v>20.915837421196603</v>
      </c>
    </row>
    <row r="55" spans="2:8" ht="12.75">
      <c r="B55">
        <v>5.3</v>
      </c>
      <c r="C55">
        <f t="shared" si="1"/>
        <v>5.011872336272719E-06</v>
      </c>
      <c r="D55">
        <f>Data!$A$2/C55</f>
        <v>1.995262314968881E-09</v>
      </c>
      <c r="E55">
        <f>'Mono-protic'!$D$3/(C55+'Mono-protic'!$D$3)</f>
        <v>0.8657575761702565</v>
      </c>
      <c r="F55">
        <f>(E55-(C55-D55)/'Mono-protic'!$D$1)/(1+(C55-D55)/'Mono-protic'!$B$1)</f>
        <v>0.8657234850489512</v>
      </c>
      <c r="G55">
        <f>F55*'Mono-protic'!$D$1*'Mono-protic'!$F$1/'Mono-protic'!$B$1</f>
        <v>21.64308712622378</v>
      </c>
      <c r="H55">
        <f t="shared" si="2"/>
        <v>21.64308712622378</v>
      </c>
    </row>
    <row r="56" spans="2:8" ht="12.75">
      <c r="B56">
        <v>5.4</v>
      </c>
      <c r="C56">
        <f t="shared" si="1"/>
        <v>3.981071705534966E-06</v>
      </c>
      <c r="D56">
        <f>Data!$A$2/C56</f>
        <v>2.5118864315095845E-09</v>
      </c>
      <c r="E56">
        <f>'Mono-protic'!$D$3/(C56+'Mono-protic'!$D$3)</f>
        <v>0.8903397464195889</v>
      </c>
      <c r="F56">
        <f>(E56-(C56-D56)/'Mono-protic'!$D$1)/(1+(C56-D56)/'Mono-protic'!$B$1)</f>
        <v>0.890312316382545</v>
      </c>
      <c r="G56">
        <f>F56*'Mono-protic'!$D$1*'Mono-protic'!$F$1/'Mono-protic'!$B$1</f>
        <v>22.257807909563624</v>
      </c>
      <c r="H56">
        <f t="shared" si="2"/>
        <v>22.257807909563624</v>
      </c>
    </row>
    <row r="57" spans="2:8" ht="12.75">
      <c r="B57">
        <v>5.5</v>
      </c>
      <c r="C57">
        <f t="shared" si="1"/>
        <v>3.1622776601683767E-06</v>
      </c>
      <c r="D57">
        <f>Data!$A$2/C57</f>
        <v>3.162277660168382E-09</v>
      </c>
      <c r="E57">
        <f>'Mono-protic'!$D$3/(C57+'Mono-protic'!$D$3)</f>
        <v>0.9108838368112449</v>
      </c>
      <c r="F57">
        <f>(E57-(C57-D57)/'Mono-protic'!$D$1)/(1+(C57-D57)/'Mono-protic'!$B$1)</f>
        <v>0.9108618196304267</v>
      </c>
      <c r="G57">
        <f>F57*'Mono-protic'!$D$1*'Mono-protic'!$F$1/'Mono-protic'!$B$1</f>
        <v>22.771545490760666</v>
      </c>
      <c r="H57">
        <f t="shared" si="2"/>
        <v>22.771545490760666</v>
      </c>
    </row>
    <row r="58" spans="2:8" ht="12.75">
      <c r="B58">
        <v>5.6</v>
      </c>
      <c r="C58">
        <f t="shared" si="1"/>
        <v>2.5118864315095806E-06</v>
      </c>
      <c r="D58">
        <f>Data!$A$2/C58</f>
        <v>3.9810717055349714E-09</v>
      </c>
      <c r="E58">
        <f>'Mono-protic'!$D$3/(C58+'Mono-protic'!$D$3)</f>
        <v>0.9278908499741022</v>
      </c>
      <c r="F58">
        <f>(E58-(C58-D58)/'Mono-protic'!$D$1)/(1+(C58-D58)/'Mono-protic'!$B$1)</f>
        <v>0.9278732157420626</v>
      </c>
      <c r="G58">
        <f>F58*'Mono-protic'!$D$1*'Mono-protic'!$F$1/'Mono-protic'!$B$1</f>
        <v>23.196830393551565</v>
      </c>
      <c r="H58">
        <f t="shared" si="2"/>
        <v>23.196830393551565</v>
      </c>
    </row>
    <row r="59" spans="2:8" ht="12.75">
      <c r="B59">
        <v>5.7</v>
      </c>
      <c r="C59">
        <f t="shared" si="1"/>
        <v>1.995262314968875E-06</v>
      </c>
      <c r="D59">
        <f>Data!$A$2/C59</f>
        <v>5.0118723362727346E-09</v>
      </c>
      <c r="E59">
        <f>'Mono-protic'!$D$3/(C59+'Mono-protic'!$D$3)</f>
        <v>0.9418593935050352</v>
      </c>
      <c r="F59">
        <f>(E59-(C59-D59)/'Mono-protic'!$D$1)/(1+(C59-D59)/'Mono-protic'!$B$1)</f>
        <v>0.9418452977191306</v>
      </c>
      <c r="G59">
        <f>F59*'Mono-protic'!$D$1*'Mono-protic'!$F$1/'Mono-protic'!$B$1</f>
        <v>23.546132442978262</v>
      </c>
      <c r="H59">
        <f t="shared" si="2"/>
        <v>23.546132442978262</v>
      </c>
    </row>
    <row r="60" spans="2:8" ht="12.75">
      <c r="B60">
        <v>5.8</v>
      </c>
      <c r="C60">
        <f t="shared" si="1"/>
        <v>1.5848931924611111E-06</v>
      </c>
      <c r="D60">
        <f>Data!$A$2/C60</f>
        <v>6.309573444801942E-09</v>
      </c>
      <c r="E60">
        <f>'Mono-protic'!$D$3/(C60+'Mono-protic'!$D$3)</f>
        <v>0.9532583435028795</v>
      </c>
      <c r="F60">
        <f>(E60-(C60-D60)/'Mono-protic'!$D$1)/(1+(C60-D60)/'Mono-protic'!$B$1)</f>
        <v>0.9532470976676166</v>
      </c>
      <c r="G60">
        <f>F60*'Mono-protic'!$D$1*'Mono-protic'!$F$1/'Mono-protic'!$B$1</f>
        <v>23.831177441690414</v>
      </c>
      <c r="H60">
        <f t="shared" si="2"/>
        <v>23.831177441690414</v>
      </c>
    </row>
    <row r="61" spans="2:8" ht="12.75">
      <c r="B61">
        <v>5.9</v>
      </c>
      <c r="C61">
        <f t="shared" si="1"/>
        <v>1.2589254117941642E-06</v>
      </c>
      <c r="D61">
        <f>Data!$A$2/C61</f>
        <v>7.943282347242834E-09</v>
      </c>
      <c r="E61">
        <f>'Mono-protic'!$D$3/(C61+'Mono-protic'!$D$3)</f>
        <v>0.9625113880219703</v>
      </c>
      <c r="F61">
        <f>(E61-(C61-D61)/'Mono-protic'!$D$1)/(1+(C61-D61)/'Mono-protic'!$B$1)</f>
        <v>0.9625024337919273</v>
      </c>
      <c r="G61">
        <f>F61*'Mono-protic'!$D$1*'Mono-protic'!$F$1/'Mono-protic'!$B$1</f>
        <v>24.062560844798185</v>
      </c>
      <c r="H61">
        <f t="shared" si="2"/>
        <v>24.062560844798185</v>
      </c>
    </row>
    <row r="62" spans="2:8" ht="12.75">
      <c r="B62">
        <v>6</v>
      </c>
      <c r="C62">
        <f t="shared" si="1"/>
        <v>1E-06</v>
      </c>
      <c r="D62">
        <f>Data!$A$2/C62</f>
        <v>1E-08</v>
      </c>
      <c r="E62">
        <f>'Mono-protic'!$D$3/(C62+'Mono-protic'!$D$3)</f>
        <v>0.9699903521669707</v>
      </c>
      <c r="F62">
        <f>(E62-(C62-D62)/'Mono-protic'!$D$1)/(1+(C62-D62)/'Mono-protic'!$B$1)</f>
        <v>0.9699832389728051</v>
      </c>
      <c r="G62">
        <f>F62*'Mono-protic'!$D$1*'Mono-protic'!$F$1/'Mono-protic'!$B$1</f>
        <v>24.249580974320132</v>
      </c>
      <c r="H62">
        <f t="shared" si="2"/>
        <v>24.249580974320132</v>
      </c>
    </row>
    <row r="63" spans="2:8" ht="12.75">
      <c r="B63">
        <v>6.1</v>
      </c>
      <c r="C63">
        <f t="shared" si="1"/>
        <v>7.943282347242811E-07</v>
      </c>
      <c r="D63">
        <f>Data!$A$2/C63</f>
        <v>1.2589254117941678E-08</v>
      </c>
      <c r="E63">
        <f>'Mono-protic'!$D$3/(C63+'Mono-protic'!$D$3)</f>
        <v>0.9760144472888592</v>
      </c>
      <c r="F63">
        <f>(E63-(C63-D63)/'Mono-protic'!$D$1)/(1+(C63-D63)/'Mono-protic'!$B$1)</f>
        <v>0.9760088132792509</v>
      </c>
      <c r="G63">
        <f>F63*'Mono-protic'!$D$1*'Mono-protic'!$F$1/'Mono-protic'!$B$1</f>
        <v>24.400220331981274</v>
      </c>
      <c r="H63">
        <f t="shared" si="2"/>
        <v>24.400220331981274</v>
      </c>
    </row>
    <row r="64" spans="2:8" ht="12.75">
      <c r="B64">
        <v>6.2</v>
      </c>
      <c r="C64">
        <f t="shared" si="1"/>
        <v>6.309573444801925E-07</v>
      </c>
      <c r="D64">
        <f>Data!$A$2/C64</f>
        <v>1.5848931924611153E-08</v>
      </c>
      <c r="E64">
        <f>'Mono-protic'!$D$3/(C64+'Mono-protic'!$D$3)</f>
        <v>0.9808531439245054</v>
      </c>
      <c r="F64">
        <f>(E64-(C64-D64)/'Mono-protic'!$D$1)/(1+(C64-D64)/'Mono-protic'!$B$1)</f>
        <v>0.9808486999668776</v>
      </c>
      <c r="G64">
        <f>F64*'Mono-protic'!$D$1*'Mono-protic'!$F$1/'Mono-protic'!$B$1</f>
        <v>24.52121749917194</v>
      </c>
      <c r="H64">
        <f t="shared" si="2"/>
        <v>24.52121749917194</v>
      </c>
    </row>
    <row r="65" spans="2:8" ht="12.75">
      <c r="B65">
        <v>6.3</v>
      </c>
      <c r="C65">
        <f t="shared" si="1"/>
        <v>5.011872336272722E-07</v>
      </c>
      <c r="D65">
        <f>Data!$A$2/C65</f>
        <v>1.99526231496888E-08</v>
      </c>
      <c r="E65">
        <f>'Mono-protic'!$D$3/(C65+'Mono-protic'!$D$3)</f>
        <v>0.9847309827163339</v>
      </c>
      <c r="F65">
        <f>(E65-(C65-D65)/'Mono-protic'!$D$1)/(1+(C65-D65)/'Mono-protic'!$B$1)</f>
        <v>0.9847274991452313</v>
      </c>
      <c r="G65">
        <f>F65*'Mono-protic'!$D$1*'Mono-protic'!$F$1/'Mono-protic'!$B$1</f>
        <v>24.618187478630784</v>
      </c>
      <c r="H65">
        <f t="shared" si="2"/>
        <v>24.618187478630784</v>
      </c>
    </row>
    <row r="66" spans="2:8" ht="12.75">
      <c r="B66">
        <v>6.4</v>
      </c>
      <c r="C66">
        <f t="shared" si="1"/>
        <v>3.981071705534962E-07</v>
      </c>
      <c r="D66">
        <f>Data!$A$2/C66</f>
        <v>2.5118864315095867E-08</v>
      </c>
      <c r="E66">
        <f>'Mono-protic'!$D$3/(C66+'Mono-protic'!$D$3)</f>
        <v>0.9878331797028072</v>
      </c>
      <c r="F66">
        <f>(E66-(C66-D66)/'Mono-protic'!$D$1)/(1+(C66-D66)/'Mono-protic'!$B$1)</f>
        <v>0.9878304754860565</v>
      </c>
      <c r="G66">
        <f>F66*'Mono-protic'!$D$1*'Mono-protic'!$F$1/'Mono-protic'!$B$1</f>
        <v>24.695761887151413</v>
      </c>
      <c r="H66">
        <f aca="true" t="shared" si="3" ref="H66:H74">IF(G66&lt;0,0,G66)</f>
        <v>24.695761887151413</v>
      </c>
    </row>
    <row r="67" spans="2:8" ht="12.75">
      <c r="B67">
        <v>6.5</v>
      </c>
      <c r="C67">
        <f aca="true" t="shared" si="4" ref="C67:C130">10^(-B67)</f>
        <v>3.1622776601683734E-07</v>
      </c>
      <c r="D67">
        <f>Data!$A$2/C67</f>
        <v>3.162277660168385E-08</v>
      </c>
      <c r="E67">
        <f>'Mono-protic'!$D$3/(C67+'Mono-protic'!$D$3)</f>
        <v>0.9903113064012778</v>
      </c>
      <c r="F67">
        <f>(E67-(C67-D67)/'Mono-protic'!$D$1)/(1+(C67-D67)/'Mono-protic'!$B$1)</f>
        <v>0.9903092404027551</v>
      </c>
      <c r="G67">
        <f>F67*'Mono-protic'!$D$1*'Mono-protic'!$F$1/'Mono-protic'!$B$1</f>
        <v>24.757731010068877</v>
      </c>
      <c r="H67">
        <f t="shared" si="3"/>
        <v>24.757731010068877</v>
      </c>
    </row>
    <row r="68" spans="2:8" ht="12.75">
      <c r="B68">
        <v>6.6</v>
      </c>
      <c r="C68">
        <f t="shared" si="4"/>
        <v>2.511886431509578E-07</v>
      </c>
      <c r="D68">
        <f>Data!$A$2/C68</f>
        <v>3.9810717055349756E-08</v>
      </c>
      <c r="E68">
        <f>'Mono-protic'!$D$3/(C68+'Mono-protic'!$D$3)</f>
        <v>0.9922886307430191</v>
      </c>
      <c r="F68">
        <f>(E68-(C68-D68)/'Mono-protic'!$D$1)/(1+(C68-D68)/'Mono-protic'!$B$1)</f>
        <v>0.9922870947880184</v>
      </c>
      <c r="G68">
        <f>F68*'Mono-protic'!$D$1*'Mono-protic'!$F$1/'Mono-protic'!$B$1</f>
        <v>24.807177369700458</v>
      </c>
      <c r="H68">
        <f t="shared" si="3"/>
        <v>24.807177369700458</v>
      </c>
    </row>
    <row r="69" spans="2:8" ht="12.75">
      <c r="B69">
        <v>6.7</v>
      </c>
      <c r="C69">
        <f t="shared" si="4"/>
        <v>1.995262314968876E-07</v>
      </c>
      <c r="D69">
        <f>Data!$A$2/C69</f>
        <v>5.0118723362727316E-08</v>
      </c>
      <c r="E69">
        <f>'Mono-protic'!$D$3/(C69+'Mono-protic'!$D$3)</f>
        <v>0.9938649113531587</v>
      </c>
      <c r="F69">
        <f>(E69-(C69-D69)/'Mono-protic'!$D$1)/(1+(C69-D69)/'Mono-protic'!$B$1)</f>
        <v>0.9938638248403404</v>
      </c>
      <c r="G69">
        <f>F69*'Mono-protic'!$D$1*'Mono-protic'!$F$1/'Mono-protic'!$B$1</f>
        <v>24.846595621008507</v>
      </c>
      <c r="H69">
        <f t="shared" si="3"/>
        <v>24.846595621008507</v>
      </c>
    </row>
    <row r="70" spans="2:8" ht="12.75">
      <c r="B70">
        <v>6.8</v>
      </c>
      <c r="C70">
        <f t="shared" si="4"/>
        <v>1.5848931924611122E-07</v>
      </c>
      <c r="D70">
        <f>Data!$A$2/C70</f>
        <v>6.309573444801938E-08</v>
      </c>
      <c r="E70">
        <f>'Mono-protic'!$D$3/(C70+'Mono-protic'!$D$3)</f>
        <v>0.9951205689283403</v>
      </c>
      <c r="F70">
        <f>(E70-(C70-D70)/'Mono-protic'!$D$1)/(1+(C70-D70)/'Mono-protic'!$B$1)</f>
        <v>0.9951198747755043</v>
      </c>
      <c r="G70">
        <f>F70*'Mono-protic'!$D$1*'Mono-protic'!$F$1/'Mono-protic'!$B$1</f>
        <v>24.87799686938761</v>
      </c>
      <c r="H70">
        <f t="shared" si="3"/>
        <v>24.87799686938761</v>
      </c>
    </row>
    <row r="71" spans="2:8" ht="12.75">
      <c r="B71">
        <v>6.9</v>
      </c>
      <c r="C71">
        <f t="shared" si="4"/>
        <v>1.258925411794165E-07</v>
      </c>
      <c r="D71">
        <f>Data!$A$2/C71</f>
        <v>7.943282347242829E-08</v>
      </c>
      <c r="E71">
        <f>'Mono-protic'!$D$3/(C71+'Mono-protic'!$D$3)</f>
        <v>0.9961202365503186</v>
      </c>
      <c r="F71">
        <f>(E71-(C71-D71)/'Mono-protic'!$D$1)/(1+(C71-D71)/'Mono-protic'!$B$1)</f>
        <v>0.9961198983062975</v>
      </c>
      <c r="G71">
        <f>F71*'Mono-protic'!$D$1*'Mono-protic'!$F$1/'Mono-protic'!$B$1</f>
        <v>24.90299745765744</v>
      </c>
      <c r="H71">
        <f t="shared" si="3"/>
        <v>24.90299745765744</v>
      </c>
    </row>
    <row r="72" spans="2:8" ht="12.75">
      <c r="B72">
        <v>7</v>
      </c>
      <c r="C72">
        <f t="shared" si="4"/>
        <v>1E-07</v>
      </c>
      <c r="D72">
        <f>Data!$A$2/C72</f>
        <v>1.0000000000000001E-07</v>
      </c>
      <c r="E72">
        <f>'Mono-protic'!$D$3/(C72+'Mono-protic'!$D$3)</f>
        <v>0.9969157332331503</v>
      </c>
      <c r="F72">
        <f>(E72-(C72-D72)/'Mono-protic'!$D$1)/(1+(C72-D72)/'Mono-protic'!$B$1)</f>
        <v>0.9969157332331503</v>
      </c>
      <c r="G72">
        <f>F72*'Mono-protic'!$D$1*'Mono-protic'!$F$1/'Mono-protic'!$B$1</f>
        <v>24.922893330828757</v>
      </c>
      <c r="H72">
        <f t="shared" si="3"/>
        <v>24.922893330828757</v>
      </c>
    </row>
    <row r="73" spans="2:8" ht="12.75">
      <c r="B73">
        <v>7.1</v>
      </c>
      <c r="C73">
        <f t="shared" si="4"/>
        <v>7.943282347242818E-08</v>
      </c>
      <c r="D73">
        <f>Data!$A$2/C73</f>
        <v>1.2589254117941667E-07</v>
      </c>
      <c r="E73">
        <f>'Mono-protic'!$D$3/(C73+'Mono-protic'!$D$3)</f>
        <v>0.9975485247386959</v>
      </c>
      <c r="F73">
        <f>(E73-(C73-D73)/'Mono-protic'!$D$1)/(1+(C73-D73)/'Mono-protic'!$B$1)</f>
        <v>0.997548863224856</v>
      </c>
      <c r="G73">
        <f>F73*'Mono-protic'!$D$1*'Mono-protic'!$F$1/'Mono-protic'!$B$1</f>
        <v>24.938721580621397</v>
      </c>
      <c r="H73">
        <f t="shared" si="3"/>
        <v>24.938721580621397</v>
      </c>
    </row>
    <row r="74" spans="2:8" ht="12.75">
      <c r="B74">
        <v>7.2</v>
      </c>
      <c r="C74">
        <f t="shared" si="4"/>
        <v>6.309573444801918E-08</v>
      </c>
      <c r="D74">
        <f>Data!$A$2/C74</f>
        <v>1.5848931924611173E-07</v>
      </c>
      <c r="E74">
        <f>'Mono-protic'!$D$3/(C74+'Mono-protic'!$D$3)</f>
        <v>0.9980517416728413</v>
      </c>
      <c r="F74">
        <f>(E74-(C74-D74)/'Mono-protic'!$D$1)/(1+(C74-D74)/'Mono-protic'!$B$1)</f>
        <v>0.9980524368459901</v>
      </c>
      <c r="G74">
        <f>F74*'Mono-protic'!$D$1*'Mono-protic'!$F$1/'Mono-protic'!$B$1</f>
        <v>24.95131092114975</v>
      </c>
      <c r="H74">
        <f t="shared" si="3"/>
        <v>24.95131092114975</v>
      </c>
    </row>
    <row r="75" spans="2:8" ht="12.75">
      <c r="B75">
        <v>7.3</v>
      </c>
      <c r="C75">
        <f t="shared" si="4"/>
        <v>5.0118723362727164E-08</v>
      </c>
      <c r="D75">
        <f>Data!$A$2/C75</f>
        <v>1.9952623149688821E-07</v>
      </c>
      <c r="E75">
        <f>'Mono-protic'!$D$3/(C75+'Mono-protic'!$D$3)</f>
        <v>0.998451823045018</v>
      </c>
      <c r="F75">
        <f>(E75-(C75-D75)/'Mono-protic'!$D$1)/(1+(C75-D75)/'Mono-protic'!$B$1)</f>
        <v>0.9984529120585597</v>
      </c>
      <c r="G75">
        <f>F75*'Mono-protic'!$D$1*'Mono-protic'!$F$1/'Mono-protic'!$B$1</f>
        <v>24.961322801463997</v>
      </c>
      <c r="H75">
        <f aca="true" t="shared" si="5" ref="H75:H106">IF(G75&lt;0,9999,G75)</f>
        <v>24.961322801463997</v>
      </c>
    </row>
    <row r="76" spans="2:8" ht="12.75">
      <c r="B76">
        <v>7.4</v>
      </c>
      <c r="C76">
        <f t="shared" si="4"/>
        <v>3.981071705534957E-08</v>
      </c>
      <c r="D76">
        <f>Data!$A$2/C76</f>
        <v>2.5118864315095897E-07</v>
      </c>
      <c r="E76">
        <f>'Mono-protic'!$D$3/(C76+'Mono-protic'!$D$3)</f>
        <v>0.9987698476317585</v>
      </c>
      <c r="F76">
        <f>(E76-(C76-D76)/'Mono-protic'!$D$1)/(1+(C76-D76)/'Mono-protic'!$B$1)</f>
        <v>0.9987713885858297</v>
      </c>
      <c r="G76">
        <f>F76*'Mono-protic'!$D$1*'Mono-protic'!$F$1/'Mono-protic'!$B$1</f>
        <v>24.96928471464574</v>
      </c>
      <c r="H76">
        <f t="shared" si="5"/>
        <v>24.96928471464574</v>
      </c>
    </row>
    <row r="77" spans="2:8" ht="12.75">
      <c r="B77">
        <v>7.5</v>
      </c>
      <c r="C77">
        <f t="shared" si="4"/>
        <v>3.16227766016837E-08</v>
      </c>
      <c r="D77">
        <f>Data!$A$2/C77</f>
        <v>3.1622776601683887E-07</v>
      </c>
      <c r="E77">
        <f>'Mono-protic'!$D$3/(C77+'Mono-protic'!$D$3)</f>
        <v>0.9990226079532678</v>
      </c>
      <c r="F77">
        <f>(E77-(C77-D77)/'Mono-protic'!$D$1)/(1+(C77-D77)/'Mono-protic'!$B$1)</f>
        <v>0.9990246829986718</v>
      </c>
      <c r="G77">
        <f>F77*'Mono-protic'!$D$1*'Mono-protic'!$F$1/'Mono-protic'!$B$1</f>
        <v>24.97561707496679</v>
      </c>
      <c r="H77">
        <f t="shared" si="5"/>
        <v>24.97561707496679</v>
      </c>
    </row>
    <row r="78" spans="2:8" ht="12.75">
      <c r="B78">
        <v>7.6</v>
      </c>
      <c r="C78">
        <f t="shared" si="4"/>
        <v>2.511886431509575E-08</v>
      </c>
      <c r="D78">
        <f>Data!$A$2/C78</f>
        <v>3.9810717055349803E-07</v>
      </c>
      <c r="E78">
        <f>'Mono-protic'!$D$3/(C78+'Mono-protic'!$D$3)</f>
        <v>0.9992234738020771</v>
      </c>
      <c r="F78">
        <f>(E78-(C78-D78)/'Mono-protic'!$D$1)/(1+(C78-D78)/'Mono-protic'!$B$1)</f>
        <v>0.9992261935214031</v>
      </c>
      <c r="G78">
        <f>F78*'Mono-protic'!$D$1*'Mono-protic'!$F$1/'Mono-protic'!$B$1</f>
        <v>24.98065483803508</v>
      </c>
      <c r="H78">
        <f t="shared" si="5"/>
        <v>24.98065483803508</v>
      </c>
    </row>
    <row r="79" spans="2:8" ht="12.75">
      <c r="B79">
        <v>7.7</v>
      </c>
      <c r="C79">
        <f t="shared" si="4"/>
        <v>1.9952623149688773E-08</v>
      </c>
      <c r="D79">
        <f>Data!$A$2/C79</f>
        <v>5.011872336272728E-07</v>
      </c>
      <c r="E79">
        <f>'Mono-protic'!$D$3/(C79+'Mono-protic'!$D$3)</f>
        <v>0.9993830847887581</v>
      </c>
      <c r="F79">
        <f>(E79-(C79-D79)/'Mono-protic'!$D$1)/(1+(C79-D79)/'Mono-protic'!$B$1)</f>
        <v>0.999386594089337</v>
      </c>
      <c r="G79">
        <f>F79*'Mono-protic'!$D$1*'Mono-protic'!$F$1/'Mono-protic'!$B$1</f>
        <v>24.98466485223343</v>
      </c>
      <c r="H79">
        <f t="shared" si="5"/>
        <v>24.98466485223343</v>
      </c>
    </row>
    <row r="80" spans="2:8" ht="12.75">
      <c r="B80">
        <v>7.8</v>
      </c>
      <c r="C80">
        <f t="shared" si="4"/>
        <v>1.5848931924611133E-08</v>
      </c>
      <c r="D80">
        <f>Data!$A$2/C80</f>
        <v>6.309573444801933E-07</v>
      </c>
      <c r="E80">
        <f>'Mono-protic'!$D$3/(C80+'Mono-protic'!$D$3)</f>
        <v>0.9995099046449809</v>
      </c>
      <c r="F80">
        <f>(E80-(C80-D80)/'Mono-protic'!$D$1)/(1+(C80-D80)/'Mono-protic'!$B$1)</f>
        <v>0.9995143904783651</v>
      </c>
      <c r="G80">
        <f>F80*'Mono-protic'!$D$1*'Mono-protic'!$F$1/'Mono-protic'!$B$1</f>
        <v>24.98785976195913</v>
      </c>
      <c r="H80">
        <f t="shared" si="5"/>
        <v>24.98785976195913</v>
      </c>
    </row>
    <row r="81" spans="2:8" ht="12.75">
      <c r="B81">
        <v>7.9</v>
      </c>
      <c r="C81">
        <f t="shared" si="4"/>
        <v>1.2589254117941638E-08</v>
      </c>
      <c r="D81">
        <f>Data!$A$2/C81</f>
        <v>7.943282347242837E-07</v>
      </c>
      <c r="E81">
        <f>'Mono-protic'!$D$3/(C81+'Mono-protic'!$D$3)</f>
        <v>0.9996106641772264</v>
      </c>
      <c r="F81">
        <f>(E81-(C81-D81)/'Mono-protic'!$D$1)/(1+(C81-D81)/'Mono-protic'!$B$1)</f>
        <v>0.9996163654968464</v>
      </c>
      <c r="G81">
        <f>F81*'Mono-protic'!$D$1*'Mono-protic'!$F$1/'Mono-protic'!$B$1</f>
        <v>24.99040913742116</v>
      </c>
      <c r="H81">
        <f t="shared" si="5"/>
        <v>24.99040913742116</v>
      </c>
    </row>
    <row r="82" spans="2:8" ht="12.75">
      <c r="B82">
        <v>8</v>
      </c>
      <c r="C82">
        <f t="shared" si="4"/>
        <v>1E-08</v>
      </c>
      <c r="D82">
        <f>Data!$A$2/C82</f>
        <v>1E-06</v>
      </c>
      <c r="E82">
        <f>'Mono-protic'!$D$3/(C82+'Mono-protic'!$D$3)</f>
        <v>0.9996907147970493</v>
      </c>
      <c r="F82">
        <f>(E82-(C82-D82)/'Mono-protic'!$D$1)/(1+(C82-D82)/'Mono-protic'!$B$1)</f>
        <v>0.9996979352847188</v>
      </c>
      <c r="G82">
        <f>F82*'Mono-protic'!$D$1*'Mono-protic'!$F$1/'Mono-protic'!$B$1</f>
        <v>24.99244838211797</v>
      </c>
      <c r="H82">
        <f t="shared" si="5"/>
        <v>24.99244838211797</v>
      </c>
    </row>
    <row r="83" spans="2:8" ht="12.75">
      <c r="B83">
        <v>8.1</v>
      </c>
      <c r="C83">
        <f t="shared" si="4"/>
        <v>7.943282347242809E-09</v>
      </c>
      <c r="D83">
        <f>Data!$A$2/C83</f>
        <v>1.2589254117941682E-06</v>
      </c>
      <c r="E83">
        <f>'Mono-protic'!$D$3/(C83+'Mono-protic'!$D$3)</f>
        <v>0.9997543104020956</v>
      </c>
      <c r="F83">
        <f>(E83-(C83-D83)/'Mono-protic'!$D$1)/(1+(C83-D83)/'Mono-protic'!$B$1)</f>
        <v>0.9997634346413918</v>
      </c>
      <c r="G83">
        <f>F83*'Mono-protic'!$D$1*'Mono-protic'!$F$1/'Mono-protic'!$B$1</f>
        <v>24.994085866034794</v>
      </c>
      <c r="H83">
        <f t="shared" si="5"/>
        <v>24.994085866034794</v>
      </c>
    </row>
    <row r="84" spans="2:8" ht="12.75">
      <c r="B84">
        <v>8.2</v>
      </c>
      <c r="C84">
        <f t="shared" si="4"/>
        <v>6.309573444801933E-09</v>
      </c>
      <c r="D84">
        <f>Data!$A$2/C84</f>
        <v>1.5848931924611134E-06</v>
      </c>
      <c r="E84">
        <f>'Mono-protic'!$D$3/(C84+'Mono-protic'!$D$3)</f>
        <v>0.9998048319532892</v>
      </c>
      <c r="F84">
        <f>(E84-(C84-D84)/'Mono-protic'!$D$1)/(1+(C84-D84)/'Mono-protic'!$B$1)</f>
        <v>0.9998163459113589</v>
      </c>
      <c r="G84">
        <f>F84*'Mono-protic'!$D$1*'Mono-protic'!$F$1/'Mono-protic'!$B$1</f>
        <v>24.995408647783975</v>
      </c>
      <c r="H84">
        <f t="shared" si="5"/>
        <v>24.995408647783975</v>
      </c>
    </row>
    <row r="85" spans="2:8" ht="12.75">
      <c r="B85">
        <v>8.3</v>
      </c>
      <c r="C85">
        <f t="shared" si="4"/>
        <v>5.011872336272711E-09</v>
      </c>
      <c r="D85">
        <f>Data!$A$2/C85</f>
        <v>1.9952623149688842E-06</v>
      </c>
      <c r="E85">
        <f>'Mono-protic'!$D$3/(C85+'Mono-protic'!$D$3)</f>
        <v>0.9998449662868419</v>
      </c>
      <c r="F85">
        <f>(E85-(C85-D85)/'Mono-protic'!$D$1)/(1+(C85-D85)/'Mono-protic'!$B$1)</f>
        <v>0.9998594831956541</v>
      </c>
      <c r="G85">
        <f>F85*'Mono-protic'!$D$1*'Mono-protic'!$F$1/'Mono-protic'!$B$1</f>
        <v>24.996487079891352</v>
      </c>
      <c r="H85">
        <f t="shared" si="5"/>
        <v>24.996487079891352</v>
      </c>
    </row>
    <row r="86" spans="2:8" ht="12.75">
      <c r="B86">
        <v>8.4</v>
      </c>
      <c r="C86">
        <f t="shared" si="4"/>
        <v>3.9810717055349665E-09</v>
      </c>
      <c r="D86">
        <f>Data!$A$2/C86</f>
        <v>2.511886431509584E-06</v>
      </c>
      <c r="E86">
        <f>'Mono-protic'!$D$3/(C86+'Mono-protic'!$D$3)</f>
        <v>0.999876848417486</v>
      </c>
      <c r="F86">
        <f>(E86-(C86-D86)/'Mono-protic'!$D$1)/(1+(C86-D86)/'Mono-protic'!$B$1)</f>
        <v>0.9998951414331735</v>
      </c>
      <c r="G86">
        <f>F86*'Mono-protic'!$D$1*'Mono-protic'!$F$1/'Mono-protic'!$B$1</f>
        <v>24.997378535829334</v>
      </c>
      <c r="H86">
        <f t="shared" si="5"/>
        <v>24.997378535829334</v>
      </c>
    </row>
    <row r="87" spans="2:8" ht="12.75">
      <c r="B87">
        <v>8.5</v>
      </c>
      <c r="C87">
        <f t="shared" si="4"/>
        <v>3.162277660168378E-09</v>
      </c>
      <c r="D87">
        <f>Data!$A$2/C87</f>
        <v>3.162277660168381E-06</v>
      </c>
      <c r="E87">
        <f>'Mono-protic'!$D$3/(C87+'Mono-protic'!$D$3)</f>
        <v>0.9999021747430615</v>
      </c>
      <c r="F87">
        <f>(E87-(C87-D87)/'Mono-protic'!$D$1)/(1+(C87-D87)/'Mono-protic'!$B$1)</f>
        <v>0.9999252181231205</v>
      </c>
      <c r="G87">
        <f>F87*'Mono-protic'!$D$1*'Mono-protic'!$F$1/'Mono-protic'!$B$1</f>
        <v>24.998130453078012</v>
      </c>
      <c r="H87">
        <f t="shared" si="5"/>
        <v>24.998130453078012</v>
      </c>
    </row>
    <row r="88" spans="2:8" ht="12.75">
      <c r="B88">
        <v>8.6</v>
      </c>
      <c r="C88">
        <f t="shared" si="4"/>
        <v>2.511886431509581E-09</v>
      </c>
      <c r="D88">
        <f>Data!$A$2/C88</f>
        <v>3.981071705534971E-06</v>
      </c>
      <c r="E88">
        <f>'Mono-protic'!$D$3/(C88+'Mono-protic'!$D$3)</f>
        <v>0.9999222930728896</v>
      </c>
      <c r="F88">
        <f>(E88-(C88-D88)/'Mono-protic'!$D$1)/(1+(C88-D88)/'Mono-protic'!$B$1)</f>
        <v>0.9999513140649</v>
      </c>
      <c r="G88">
        <f>F88*'Mono-protic'!$D$1*'Mono-protic'!$F$1/'Mono-protic'!$B$1</f>
        <v>24.9987828516225</v>
      </c>
      <c r="H88">
        <f t="shared" si="5"/>
        <v>24.9987828516225</v>
      </c>
    </row>
    <row r="89" spans="2:8" ht="12.75">
      <c r="B89">
        <v>8.7</v>
      </c>
      <c r="C89">
        <f t="shared" si="4"/>
        <v>1.9952623149688824E-09</v>
      </c>
      <c r="D89">
        <f>Data!$A$2/C89</f>
        <v>5.011872336272716E-06</v>
      </c>
      <c r="E89">
        <f>'Mono-protic'!$D$3/(C89+'Mono-protic'!$D$3)</f>
        <v>0.9999382742072535</v>
      </c>
      <c r="F89">
        <f>(E89-(C89-D89)/'Mono-protic'!$D$1)/(1+(C89-D89)/'Mono-protic'!$B$1)</f>
        <v>0.9999748184136638</v>
      </c>
      <c r="G89">
        <f>F89*'Mono-protic'!$D$1*'Mono-protic'!$F$1/'Mono-protic'!$B$1</f>
        <v>24.99937046034159</v>
      </c>
      <c r="H89">
        <f t="shared" si="5"/>
        <v>24.99937046034159</v>
      </c>
    </row>
    <row r="90" spans="2:8" ht="12.75">
      <c r="B90">
        <v>8.8</v>
      </c>
      <c r="C90">
        <f t="shared" si="4"/>
        <v>1.584893192461106E-09</v>
      </c>
      <c r="D90">
        <f>Data!$A$2/C90</f>
        <v>6.309573444801963E-06</v>
      </c>
      <c r="E90">
        <f>'Mono-protic'!$D$3/(C90+'Mono-protic'!$D$3)</f>
        <v>0.9999509688375476</v>
      </c>
      <c r="F90">
        <f>(E90-(C90-D90)/'Mono-protic'!$D$1)/(1+(C90-D90)/'Mono-protic'!$B$1)</f>
        <v>0.9999969825394678</v>
      </c>
      <c r="G90">
        <f>F90*'Mono-protic'!$D$1*'Mono-protic'!$F$1/'Mono-protic'!$B$1</f>
        <v>24.99992456348669</v>
      </c>
      <c r="H90">
        <f t="shared" si="5"/>
        <v>24.99992456348669</v>
      </c>
    </row>
    <row r="91" spans="2:8" ht="12.75">
      <c r="B91">
        <v>8.9</v>
      </c>
      <c r="C91">
        <f t="shared" si="4"/>
        <v>1.2589254117941623E-09</v>
      </c>
      <c r="D91">
        <f>Data!$A$2/C91</f>
        <v>7.943282347242845E-06</v>
      </c>
      <c r="E91">
        <f>'Mono-protic'!$D$3/(C91+'Mono-protic'!$D$3)</f>
        <v>0.9999610527705262</v>
      </c>
      <c r="F91">
        <f>(E91-(C91-D91)/'Mono-protic'!$D$1)/(1+(C91-D91)/'Mono-protic'!$B$1)</f>
        <v>1.0000189865977667</v>
      </c>
      <c r="G91">
        <f>F91*'Mono-protic'!$D$1*'Mono-protic'!$F$1/'Mono-protic'!$B$1</f>
        <v>25.000474664944164</v>
      </c>
      <c r="H91">
        <f t="shared" si="5"/>
        <v>25.000474664944164</v>
      </c>
    </row>
    <row r="92" spans="2:8" ht="12.75">
      <c r="B92">
        <v>9</v>
      </c>
      <c r="C92">
        <f t="shared" si="4"/>
        <v>1E-09</v>
      </c>
      <c r="D92">
        <f>Data!$A$2/C92</f>
        <v>9.999999999999999E-06</v>
      </c>
      <c r="E92">
        <f>'Mono-protic'!$D$3/(C92+'Mono-protic'!$D$3)</f>
        <v>0.9999690628681475</v>
      </c>
      <c r="F92">
        <f>(E92-(C92-D92)/'Mono-protic'!$D$1)/(1+(C92-D92)/'Mono-protic'!$B$1)</f>
        <v>1.0000420023413812</v>
      </c>
      <c r="G92">
        <f>F92*'Mono-protic'!$D$1*'Mono-protic'!$F$1/'Mono-protic'!$B$1</f>
        <v>25.001050058534528</v>
      </c>
      <c r="H92">
        <f t="shared" si="5"/>
        <v>25.001050058534528</v>
      </c>
    </row>
    <row r="93" spans="2:8" ht="12.75">
      <c r="B93">
        <v>9.1</v>
      </c>
      <c r="C93">
        <f t="shared" si="4"/>
        <v>7.9432823472428E-10</v>
      </c>
      <c r="D93">
        <f>Data!$A$2/C93</f>
        <v>1.2589254117941695E-05</v>
      </c>
      <c r="E93">
        <f>'Mono-protic'!$D$3/(C93+'Mono-protic'!$D$3)</f>
        <v>0.9999754256063039</v>
      </c>
      <c r="F93">
        <f>(E93-(C93-D93)/'Mono-protic'!$D$1)/(1+(C93-D93)/'Mono-protic'!$B$1)</f>
        <v>1.000067255511226</v>
      </c>
      <c r="G93">
        <f>F93*'Mono-protic'!$D$1*'Mono-protic'!$F$1/'Mono-protic'!$B$1</f>
        <v>25.001681387780646</v>
      </c>
      <c r="H93">
        <f t="shared" si="5"/>
        <v>25.001681387780646</v>
      </c>
    </row>
    <row r="94" spans="2:8" ht="12.75">
      <c r="B94">
        <v>9.2</v>
      </c>
      <c r="C94">
        <f t="shared" si="4"/>
        <v>6.309573444801927E-10</v>
      </c>
      <c r="D94">
        <f>Data!$A$2/C94</f>
        <v>1.5848931924611148E-05</v>
      </c>
      <c r="E94">
        <f>'Mono-protic'!$D$3/(C94+'Mono-protic'!$D$3)</f>
        <v>0.9999804797665758</v>
      </c>
      <c r="F94">
        <f>(E94-(C94-D94)/'Mono-protic'!$D$1)/(1+(C94-D94)/'Mono-protic'!$B$1)</f>
        <v>1.000096091126308</v>
      </c>
      <c r="G94">
        <f>F94*'Mono-protic'!$D$1*'Mono-protic'!$F$1/'Mono-protic'!$B$1</f>
        <v>25.0024022781577</v>
      </c>
      <c r="H94">
        <f t="shared" si="5"/>
        <v>25.0024022781577</v>
      </c>
    </row>
    <row r="95" spans="2:8" ht="12.75">
      <c r="B95">
        <v>9.3</v>
      </c>
      <c r="C95">
        <f t="shared" si="4"/>
        <v>5.011872336272705E-10</v>
      </c>
      <c r="D95">
        <f>Data!$A$2/C95</f>
        <v>1.9952623149688868E-05</v>
      </c>
      <c r="E95">
        <f>'Mono-protic'!$D$3/(C95+'Mono-protic'!$D$3)</f>
        <v>0.9999844944651916</v>
      </c>
      <c r="F95">
        <f>(E95-(C95-D95)/'Mono-protic'!$D$1)/(1+(C95-D95)/'Mono-protic'!$B$1)</f>
        <v>1.0001300451531325</v>
      </c>
      <c r="G95">
        <f>F95*'Mono-protic'!$D$1*'Mono-protic'!$F$1/'Mono-protic'!$B$1</f>
        <v>25.003251128828314</v>
      </c>
      <c r="H95">
        <f t="shared" si="5"/>
        <v>25.003251128828314</v>
      </c>
    </row>
    <row r="96" spans="2:8" ht="12.75">
      <c r="B96">
        <v>9.4</v>
      </c>
      <c r="C96">
        <f t="shared" si="4"/>
        <v>3.981071705534962E-10</v>
      </c>
      <c r="D96">
        <f>Data!$A$2/C96</f>
        <v>2.5118864315095866E-05</v>
      </c>
      <c r="E96">
        <f>'Mono-protic'!$D$3/(C96+'Mono-protic'!$D$3)</f>
        <v>0.9999876834766291</v>
      </c>
      <c r="F96">
        <f>(E96-(C96-D96)/'Mono-protic'!$D$1)/(1+(C96-D96)/'Mono-protic'!$B$1)</f>
        <v>1.0001709263803007</v>
      </c>
      <c r="G96">
        <f>F96*'Mono-protic'!$D$1*'Mono-protic'!$F$1/'Mono-protic'!$B$1</f>
        <v>25.004273159507516</v>
      </c>
      <c r="H96">
        <f t="shared" si="5"/>
        <v>25.004273159507516</v>
      </c>
    </row>
    <row r="97" spans="2:8" ht="12.75">
      <c r="B97">
        <v>9.5</v>
      </c>
      <c r="C97">
        <f t="shared" si="4"/>
        <v>3.1622776601683744E-10</v>
      </c>
      <c r="D97">
        <f>Data!$A$2/C97</f>
        <v>3.162277660168384E-05</v>
      </c>
      <c r="E97">
        <f>'Mono-protic'!$D$3/(C97+'Mono-protic'!$D$3)</f>
        <v>0.99999021661295</v>
      </c>
      <c r="F97">
        <f>(E97-(C97-D97)/'Mono-protic'!$D$1)/(1+(C97-D97)/'Mono-protic'!$B$1)</f>
        <v>1.0002209128754316</v>
      </c>
      <c r="G97">
        <f>F97*'Mono-protic'!$D$1*'Mono-protic'!$F$1/'Mono-protic'!$B$1</f>
        <v>25.00552282188579</v>
      </c>
      <c r="H97">
        <f t="shared" si="5"/>
        <v>25.00552282188579</v>
      </c>
    </row>
    <row r="98" spans="2:8" ht="12.75">
      <c r="B98">
        <v>9.6</v>
      </c>
      <c r="C98">
        <f t="shared" si="4"/>
        <v>2.5118864315095784E-10</v>
      </c>
      <c r="D98">
        <f>Data!$A$2/C98</f>
        <v>3.9810717055349756E-05</v>
      </c>
      <c r="E98">
        <f>'Mono-protic'!$D$3/(C98+'Mono-protic'!$D$3)</f>
        <v>0.999992228763798</v>
      </c>
      <c r="F98">
        <f>(E98-(C98-D98)/'Mono-protic'!$D$1)/(1+(C98-D98)/'Mono-protic'!$B$1)</f>
        <v>1.000282668189683</v>
      </c>
      <c r="G98">
        <f>F98*'Mono-protic'!$D$1*'Mono-protic'!$F$1/'Mono-protic'!$B$1</f>
        <v>25.007066704742076</v>
      </c>
      <c r="H98">
        <f t="shared" si="5"/>
        <v>25.007066704742076</v>
      </c>
    </row>
    <row r="99" spans="2:8" ht="12.75">
      <c r="B99">
        <v>9.7</v>
      </c>
      <c r="C99">
        <f t="shared" si="4"/>
        <v>1.9952623149688802E-10</v>
      </c>
      <c r="D99">
        <f>Data!$A$2/C99</f>
        <v>5.011872336272721E-05</v>
      </c>
      <c r="E99">
        <f>'Mono-protic'!$D$3/(C99+'Mono-protic'!$D$3)</f>
        <v>0.9999938270777997</v>
      </c>
      <c r="F99">
        <f>(E99-(C99-D99)/'Mono-protic'!$D$1)/(1+(C99-D99)/'Mono-protic'!$B$1)</f>
        <v>1.0003594835445273</v>
      </c>
      <c r="G99">
        <f>F99*'Mono-protic'!$D$1*'Mono-protic'!$F$1/'Mono-protic'!$B$1</f>
        <v>25.008987088613182</v>
      </c>
      <c r="H99">
        <f t="shared" si="5"/>
        <v>25.008987088613182</v>
      </c>
    </row>
    <row r="100" spans="2:8" ht="12.75">
      <c r="B100">
        <v>9.8</v>
      </c>
      <c r="C100">
        <f t="shared" si="4"/>
        <v>1.5848931924611098E-10</v>
      </c>
      <c r="D100">
        <f>Data!$A$2/C100</f>
        <v>6.309573444801947E-05</v>
      </c>
      <c r="E100">
        <f>'Mono-protic'!$D$3/(C100+'Mono-protic'!$D$3)</f>
        <v>0.9999950966673804</v>
      </c>
      <c r="F100">
        <f>(E100-(C100-D100)/'Mono-protic'!$D$1)/(1+(C100-D100)/'Mono-protic'!$B$1)</f>
        <v>1.0004554536468735</v>
      </c>
      <c r="G100">
        <f>F100*'Mono-protic'!$D$1*'Mono-protic'!$F$1/'Mono-protic'!$B$1</f>
        <v>25.01138634117184</v>
      </c>
      <c r="H100">
        <f t="shared" si="5"/>
        <v>25.01138634117184</v>
      </c>
    </row>
    <row r="101" spans="2:8" ht="12.75">
      <c r="B101">
        <v>9.9</v>
      </c>
      <c r="C101">
        <f t="shared" si="4"/>
        <v>1.2589254117941656E-10</v>
      </c>
      <c r="D101">
        <f>Data!$A$2/C101</f>
        <v>7.943282347242825E-05</v>
      </c>
      <c r="E101">
        <f>'Mono-protic'!$D$3/(C101+'Mono-protic'!$D$3)</f>
        <v>0.9999961051405282</v>
      </c>
      <c r="F101">
        <f>(E101-(C101-D101)/'Mono-protic'!$D$1)/(1+(C101-D101)/'Mono-protic'!$B$1)</f>
        <v>1.0005756956132756</v>
      </c>
      <c r="G101">
        <f>F101*'Mono-protic'!$D$1*'Mono-protic'!$F$1/'Mono-protic'!$B$1</f>
        <v>25.01439239033189</v>
      </c>
      <c r="H101">
        <f t="shared" si="5"/>
        <v>25.01439239033189</v>
      </c>
    </row>
    <row r="102" spans="2:8" ht="12.75">
      <c r="B102">
        <v>10</v>
      </c>
      <c r="C102">
        <f t="shared" si="4"/>
        <v>1E-10</v>
      </c>
      <c r="D102">
        <f>Data!$A$2/C102</f>
        <v>9.999999999999999E-05</v>
      </c>
      <c r="E102">
        <f>'Mono-protic'!$D$3/(C102+'Mono-protic'!$D$3)</f>
        <v>0.9999969062006728</v>
      </c>
      <c r="F102">
        <f>(E102-(C102-D102)/'Mono-protic'!$D$1)/(1+(C102-D102)/'Mono-protic'!$B$1)</f>
        <v>1.000726622849082</v>
      </c>
      <c r="G102">
        <f>F102*'Mono-protic'!$D$1*'Mono-protic'!$F$1/'Mono-protic'!$B$1</f>
        <v>25.018165571227055</v>
      </c>
      <c r="H102">
        <f t="shared" si="5"/>
        <v>25.018165571227055</v>
      </c>
    </row>
    <row r="103" spans="2:8" ht="12.75">
      <c r="B103">
        <v>10.1</v>
      </c>
      <c r="C103">
        <f t="shared" si="4"/>
        <v>7.943282347242792E-11</v>
      </c>
      <c r="D103">
        <f>Data!$A$2/C103</f>
        <v>0.0001258925411794171</v>
      </c>
      <c r="E103">
        <f>'Mono-protic'!$D$3/(C103+'Mono-protic'!$D$3)</f>
        <v>0.9999975425062781</v>
      </c>
      <c r="F103">
        <f>(E103-(C103-D103)/'Mono-protic'!$D$1)/(1+(C103-D103)/'Mono-protic'!$B$1)</f>
        <v>1.0009162887649212</v>
      </c>
      <c r="G103">
        <f>F103*'Mono-protic'!$D$1*'Mono-protic'!$F$1/'Mono-protic'!$B$1</f>
        <v>25.02290721912303</v>
      </c>
      <c r="H103">
        <f t="shared" si="5"/>
        <v>25.02290721912303</v>
      </c>
    </row>
    <row r="104" spans="2:8" ht="12.75">
      <c r="B104">
        <v>10.2</v>
      </c>
      <c r="C104">
        <f t="shared" si="4"/>
        <v>6.309573444801919E-11</v>
      </c>
      <c r="D104">
        <f>Data!$A$2/C104</f>
        <v>0.0001584893192461117</v>
      </c>
      <c r="E104">
        <f>'Mono-protic'!$D$3/(C104+'Mono-protic'!$D$3)</f>
        <v>0.9999980479423635</v>
      </c>
      <c r="F104">
        <f>(E104-(C104-D104)/'Mono-protic'!$D$1)/(1+(C104-D104)/'Mono-protic'!$B$1)</f>
        <v>1.0011548191065778</v>
      </c>
      <c r="G104">
        <f>F104*'Mono-protic'!$D$1*'Mono-protic'!$F$1/'Mono-protic'!$B$1</f>
        <v>25.028870477664444</v>
      </c>
      <c r="H104">
        <f t="shared" si="5"/>
        <v>25.028870477664444</v>
      </c>
    </row>
    <row r="105" spans="2:8" ht="12.75">
      <c r="B105">
        <v>10.3</v>
      </c>
      <c r="C105">
        <f t="shared" si="4"/>
        <v>5.011872336272699E-11</v>
      </c>
      <c r="D105">
        <f>Data!$A$2/C105</f>
        <v>0.0001995262314968889</v>
      </c>
      <c r="E105">
        <f>'Mono-protic'!$D$3/(C105+'Mono-protic'!$D$3)</f>
        <v>0.999998449424881</v>
      </c>
      <c r="F105">
        <f>(E105-(C105-D105)/'Mono-protic'!$D$1)/(1+(C105-D105)/'Mono-protic'!$B$1)</f>
        <v>1.0014549566704714</v>
      </c>
      <c r="G105">
        <f>F105*'Mono-protic'!$D$1*'Mono-protic'!$F$1/'Mono-protic'!$B$1</f>
        <v>25.036373916761786</v>
      </c>
      <c r="H105">
        <f t="shared" si="5"/>
        <v>25.036373916761786</v>
      </c>
    </row>
    <row r="106" spans="2:8" ht="12.75">
      <c r="B106">
        <v>10.4</v>
      </c>
      <c r="C106">
        <f t="shared" si="4"/>
        <v>3.981071705534958E-11</v>
      </c>
      <c r="D106">
        <f>Data!$A$2/C106</f>
        <v>0.00025118864315095893</v>
      </c>
      <c r="E106">
        <f>'Mono-protic'!$D$3/(C106+'Mono-protic'!$D$3)</f>
        <v>0.9999987683340101</v>
      </c>
      <c r="F106">
        <f>(E106-(C106-D106)/'Mono-protic'!$D$1)/(1+(C106-D106)/'Mono-protic'!$B$1)</f>
        <v>1.0018327486022267</v>
      </c>
      <c r="G106">
        <f>F106*'Mono-protic'!$D$1*'Mono-protic'!$F$1/'Mono-protic'!$B$1</f>
        <v>25.045818715055667</v>
      </c>
      <c r="H106">
        <f t="shared" si="5"/>
        <v>25.045818715055667</v>
      </c>
    </row>
    <row r="107" spans="2:8" ht="12.75">
      <c r="B107">
        <v>10.5</v>
      </c>
      <c r="C107">
        <f t="shared" si="4"/>
        <v>3.162277660168371E-11</v>
      </c>
      <c r="D107">
        <f>Data!$A$2/C107</f>
        <v>0.00031622776601683875</v>
      </c>
      <c r="E107">
        <f>'Mono-protic'!$D$3/(C107+'Mono-protic'!$D$3)</f>
        <v>0.9999990216526806</v>
      </c>
      <c r="F107">
        <f>(E107-(C107-D107)/'Mono-protic'!$D$1)/(1+(C107-D107)/'Mono-protic'!$B$1)</f>
        <v>1.0023084147689783</v>
      </c>
      <c r="G107">
        <f>F107*'Mono-protic'!$D$1*'Mono-protic'!$F$1/'Mono-protic'!$B$1</f>
        <v>25.05771036922446</v>
      </c>
      <c r="H107">
        <f aca="true" t="shared" si="6" ref="H107:H138">IF(G107&lt;0,9999,G107)</f>
        <v>25.05771036922446</v>
      </c>
    </row>
    <row r="108" spans="2:8" ht="12.75">
      <c r="B108">
        <v>10.6</v>
      </c>
      <c r="C108">
        <f t="shared" si="4"/>
        <v>2.511886431509576E-11</v>
      </c>
      <c r="D108">
        <f>Data!$A$2/C108</f>
        <v>0.00039810717055349795</v>
      </c>
      <c r="E108">
        <f>'Mono-protic'!$D$3/(C108+'Mono-protic'!$D$3)</f>
        <v>0.9999992228709443</v>
      </c>
      <c r="F108">
        <f>(E108-(C108-D108)/'Mono-protic'!$D$1)/(1+(C108-D108)/'Mono-protic'!$B$1)</f>
        <v>1.0029074464527616</v>
      </c>
      <c r="G108">
        <f>F108*'Mono-protic'!$D$1*'Mono-protic'!$F$1/'Mono-protic'!$B$1</f>
        <v>25.07268616131904</v>
      </c>
      <c r="H108">
        <f t="shared" si="6"/>
        <v>25.07268616131904</v>
      </c>
    </row>
    <row r="109" spans="2:8" ht="12.75">
      <c r="B109">
        <v>10.7</v>
      </c>
      <c r="C109">
        <f t="shared" si="4"/>
        <v>1.995262314968878E-11</v>
      </c>
      <c r="D109">
        <f>Data!$A$2/C109</f>
        <v>0.0005011872336272727</v>
      </c>
      <c r="E109">
        <f>'Mono-protic'!$D$3/(C109+'Mono-protic'!$D$3)</f>
        <v>0.9999993827043504</v>
      </c>
      <c r="F109">
        <f>(E109-(C109-D109)/'Mono-protic'!$D$1)/(1+(C109-D109)/'Mono-protic'!$B$1)</f>
        <v>1.0036619986519075</v>
      </c>
      <c r="G109">
        <f>F109*'Mono-protic'!$D$1*'Mono-protic'!$F$1/'Mono-protic'!$B$1</f>
        <v>25.091549966297688</v>
      </c>
      <c r="H109">
        <f t="shared" si="6"/>
        <v>25.091549966297688</v>
      </c>
    </row>
    <row r="110" spans="2:8" ht="12.75">
      <c r="B110">
        <v>10.8</v>
      </c>
      <c r="C110">
        <f t="shared" si="4"/>
        <v>1.5848931924611082E-11</v>
      </c>
      <c r="D110">
        <f>Data!$A$2/C110</f>
        <v>0.0006309573444801954</v>
      </c>
      <c r="E110">
        <f>'Mono-protic'!$D$3/(C110+'Mono-protic'!$D$3)</f>
        <v>0.9999995096645743</v>
      </c>
      <c r="F110">
        <f>(E110-(C110-D110)/'Mono-protic'!$D$1)/(1+(C110-D110)/'Mono-protic'!$B$1)</f>
        <v>1.0046126577423162</v>
      </c>
      <c r="G110">
        <f>F110*'Mono-protic'!$D$1*'Mono-protic'!$F$1/'Mono-protic'!$B$1</f>
        <v>25.115316443557905</v>
      </c>
      <c r="H110">
        <f t="shared" si="6"/>
        <v>25.115316443557905</v>
      </c>
    </row>
    <row r="111" spans="2:8" ht="12.75">
      <c r="B111">
        <v>10.9</v>
      </c>
      <c r="C111">
        <f t="shared" si="4"/>
        <v>1.258925411794164E-11</v>
      </c>
      <c r="D111">
        <f>Data!$A$2/C111</f>
        <v>0.0007943282347242835</v>
      </c>
      <c r="E111">
        <f>'Mono-protic'!$D$3/(C111+'Mono-protic'!$D$3)</f>
        <v>0.9999996105126876</v>
      </c>
      <c r="F111">
        <f>(E111-(C111-D111)/'Mono-protic'!$D$1)/(1+(C111-D111)/'Mono-protic'!$B$1)</f>
        <v>1.0058106907589461</v>
      </c>
      <c r="G111">
        <f>F111*'Mono-protic'!$D$1*'Mono-protic'!$F$1/'Mono-protic'!$B$1</f>
        <v>25.14526726897365</v>
      </c>
      <c r="H111">
        <f t="shared" si="6"/>
        <v>25.14526726897365</v>
      </c>
    </row>
    <row r="112" spans="2:8" ht="12.75">
      <c r="B112">
        <v>11</v>
      </c>
      <c r="C112">
        <f t="shared" si="4"/>
        <v>1E-11</v>
      </c>
      <c r="D112">
        <f>Data!$A$2/C112</f>
        <v>0.001</v>
      </c>
      <c r="E112">
        <f>'Mono-protic'!$D$3/(C112+'Mono-protic'!$D$3)</f>
        <v>0.9999996906192058</v>
      </c>
      <c r="F112">
        <f>(E112-(C112-D112)/'Mono-protic'!$D$1)/(1+(C112-D112)/'Mono-protic'!$B$1)</f>
        <v>1.0073209154387117</v>
      </c>
      <c r="G112">
        <f>F112*'Mono-protic'!$D$1*'Mono-protic'!$F$1/'Mono-protic'!$B$1</f>
        <v>25.18302288596779</v>
      </c>
      <c r="H112">
        <f t="shared" si="6"/>
        <v>25.18302288596779</v>
      </c>
    </row>
    <row r="113" spans="2:8" ht="12.75">
      <c r="B113">
        <v>11.1</v>
      </c>
      <c r="C113">
        <f t="shared" si="4"/>
        <v>7.94328234724281E-12</v>
      </c>
      <c r="D113">
        <f>Data!$A$2/C113</f>
        <v>0.001258925411794168</v>
      </c>
      <c r="E113">
        <f>'Mono-protic'!$D$3/(C113+'Mono-protic'!$D$3)</f>
        <v>0.9999997542500841</v>
      </c>
      <c r="F113">
        <f>(E113-(C113-D113)/'Mono-protic'!$D$1)/(1+(C113-D113)/'Mono-protic'!$B$1)</f>
        <v>1.0092253748287165</v>
      </c>
      <c r="G113">
        <f>F113*'Mono-protic'!$D$1*'Mono-protic'!$F$1/'Mono-protic'!$B$1</f>
        <v>25.23063437071791</v>
      </c>
      <c r="H113">
        <f t="shared" si="6"/>
        <v>25.23063437071791</v>
      </c>
    </row>
    <row r="114" spans="2:8" ht="12.75">
      <c r="B114">
        <v>11.2</v>
      </c>
      <c r="C114">
        <f t="shared" si="4"/>
        <v>6.3095734448019345E-12</v>
      </c>
      <c r="D114">
        <f>Data!$A$2/C114</f>
        <v>0.001584893192461113</v>
      </c>
      <c r="E114">
        <f>'Mono-protic'!$D$3/(C114+'Mono-protic'!$D$3)</f>
        <v>0.9999998047938935</v>
      </c>
      <c r="F114">
        <f>(E114-(C114-D114)/'Mono-protic'!$D$1)/(1+(C114-D114)/'Mono-protic'!$B$1)</f>
        <v>1.0116280617878661</v>
      </c>
      <c r="G114">
        <f>F114*'Mono-protic'!$D$1*'Mono-protic'!$F$1/'Mono-protic'!$B$1</f>
        <v>25.290701544696656</v>
      </c>
      <c r="H114">
        <f t="shared" si="6"/>
        <v>25.290701544696656</v>
      </c>
    </row>
    <row r="115" spans="2:8" ht="12.75">
      <c r="B115">
        <v>11.3</v>
      </c>
      <c r="C115">
        <f t="shared" si="4"/>
        <v>5.0118723362726945E-12</v>
      </c>
      <c r="D115">
        <f>Data!$A$2/C115</f>
        <v>0.001995262314968891</v>
      </c>
      <c r="E115">
        <f>'Mono-protic'!$D$3/(C115+'Mono-protic'!$D$3)</f>
        <v>0.9999998449422716</v>
      </c>
      <c r="F115">
        <f>(E115-(C115-D115)/'Mono-protic'!$D$1)/(1+(C115-D115)/'Mono-protic'!$B$1)</f>
        <v>1.0146610248002537</v>
      </c>
      <c r="G115">
        <f>F115*'Mono-protic'!$D$1*'Mono-protic'!$F$1/'Mono-protic'!$B$1</f>
        <v>25.36652562000634</v>
      </c>
      <c r="H115">
        <f t="shared" si="6"/>
        <v>25.36652562000634</v>
      </c>
    </row>
    <row r="116" spans="2:8" ht="12.75">
      <c r="B116">
        <v>11.4</v>
      </c>
      <c r="C116">
        <f t="shared" si="4"/>
        <v>3.981071705534953E-12</v>
      </c>
      <c r="D116">
        <f>Data!$A$2/C116</f>
        <v>0.002511886431509592</v>
      </c>
      <c r="E116">
        <f>'Mono-protic'!$D$3/(C116+'Mono-protic'!$D$3)</f>
        <v>0.9999998768332645</v>
      </c>
      <c r="F116">
        <f>(E116-(C116-D116)/'Mono-protic'!$D$1)/(1+(C116-D116)/'Mono-protic'!$B$1)</f>
        <v>1.0184923090797895</v>
      </c>
      <c r="G116">
        <f>F116*'Mono-protic'!$D$1*'Mono-protic'!$F$1/'Mono-protic'!$B$1</f>
        <v>25.462307726994737</v>
      </c>
      <c r="H116">
        <f t="shared" si="6"/>
        <v>25.462307726994737</v>
      </c>
    </row>
    <row r="117" spans="2:8" ht="12.75">
      <c r="B117">
        <v>11.5</v>
      </c>
      <c r="C117">
        <f t="shared" si="4"/>
        <v>3.162277660168367E-12</v>
      </c>
      <c r="D117">
        <f>Data!$A$2/C117</f>
        <v>0.003162277660168392</v>
      </c>
      <c r="E117">
        <f>'Mono-protic'!$D$3/(C117+'Mono-protic'!$D$3)</f>
        <v>0.999999902165182</v>
      </c>
      <c r="F117">
        <f>(E117-(C117-D117)/'Mono-protic'!$D$1)/(1+(C117-D117)/'Mono-protic'!$B$1)</f>
        <v>1.0233363647239875</v>
      </c>
      <c r="G117">
        <f>F117*'Mono-protic'!$D$1*'Mono-protic'!$F$1/'Mono-protic'!$B$1</f>
        <v>25.583409118099688</v>
      </c>
      <c r="H117">
        <f t="shared" si="6"/>
        <v>25.583409118099688</v>
      </c>
    </row>
    <row r="118" spans="2:8" ht="12.75">
      <c r="B118">
        <v>11.6</v>
      </c>
      <c r="C118">
        <f t="shared" si="4"/>
        <v>2.5118864315095726E-12</v>
      </c>
      <c r="D118">
        <f>Data!$A$2/C118</f>
        <v>0.003981071705534985</v>
      </c>
      <c r="E118">
        <f>'Mono-protic'!$D$3/(C118+'Mono-protic'!$D$3)</f>
        <v>0.9999999222870402</v>
      </c>
      <c r="F118">
        <f>(E118-(C118-D118)/'Mono-protic'!$D$1)/(1+(C118-D118)/'Mono-protic'!$B$1)</f>
        <v>1.0294678167843165</v>
      </c>
      <c r="G118">
        <f>F118*'Mono-protic'!$D$1*'Mono-protic'!$F$1/'Mono-protic'!$B$1</f>
        <v>25.736695419607916</v>
      </c>
      <c r="H118">
        <f t="shared" si="6"/>
        <v>25.736695419607916</v>
      </c>
    </row>
    <row r="119" spans="2:8" ht="12.75">
      <c r="B119">
        <v>11.7</v>
      </c>
      <c r="C119">
        <f t="shared" si="4"/>
        <v>1.995262314968876E-12</v>
      </c>
      <c r="D119">
        <f>Data!$A$2/C119</f>
        <v>0.005011872336272732</v>
      </c>
      <c r="E119">
        <f>'Mono-protic'!$D$3/(C119+'Mono-protic'!$D$3)</f>
        <v>0.9999999382704008</v>
      </c>
      <c r="F119">
        <f>(E119-(C119-D119)/'Mono-protic'!$D$1)/(1+(C119-D119)/'Mono-protic'!$B$1)</f>
        <v>1.037239889964276</v>
      </c>
      <c r="G119">
        <f>F119*'Mono-protic'!$D$1*'Mono-protic'!$F$1/'Mono-protic'!$B$1</f>
        <v>25.930997249106902</v>
      </c>
      <c r="H119">
        <f t="shared" si="6"/>
        <v>25.930997249106902</v>
      </c>
    </row>
    <row r="120" spans="2:8" ht="12.75">
      <c r="B120">
        <v>11.8</v>
      </c>
      <c r="C120">
        <f t="shared" si="4"/>
        <v>1.5848931924611065E-12</v>
      </c>
      <c r="D120">
        <f>Data!$A$2/C120</f>
        <v>0.00630957344480196</v>
      </c>
      <c r="E120">
        <f>'Mono-protic'!$D$3/(C120+'Mono-protic'!$D$3)</f>
        <v>0.9999999509664358</v>
      </c>
      <c r="F120">
        <f>(E120-(C120-D120)/'Mono-protic'!$D$1)/(1+(C120-D120)/'Mono-protic'!$B$1)</f>
        <v>1.047109396145908</v>
      </c>
      <c r="G120">
        <f>F120*'Mono-protic'!$D$1*'Mono-protic'!$F$1/'Mono-protic'!$B$1</f>
        <v>26.177734903647696</v>
      </c>
      <c r="H120">
        <f t="shared" si="6"/>
        <v>26.177734903647696</v>
      </c>
    </row>
    <row r="121" spans="2:8" ht="12.75">
      <c r="B121">
        <v>11.9</v>
      </c>
      <c r="C121">
        <f t="shared" si="4"/>
        <v>1.2589254117941629E-12</v>
      </c>
      <c r="D121">
        <f>Data!$A$2/C121</f>
        <v>0.007943282347242843</v>
      </c>
      <c r="E121">
        <f>'Mono-protic'!$D$3/(C121+'Mono-protic'!$D$3)</f>
        <v>0.9999999610512551</v>
      </c>
      <c r="F121">
        <f>(E121-(C121-D121)/'Mono-protic'!$D$1)/(1+(C121-D121)/'Mono-protic'!$B$1)</f>
        <v>1.059671168734827</v>
      </c>
      <c r="G121">
        <f>F121*'Mono-protic'!$D$1*'Mono-protic'!$F$1/'Mono-protic'!$B$1</f>
        <v>26.491779218370674</v>
      </c>
      <c r="H121">
        <f t="shared" si="6"/>
        <v>26.491779218370674</v>
      </c>
    </row>
    <row r="122" spans="2:8" ht="12.75">
      <c r="B122">
        <v>12</v>
      </c>
      <c r="C122">
        <f t="shared" si="4"/>
        <v>1E-12</v>
      </c>
      <c r="D122">
        <f>Data!$A$2/C122</f>
        <v>0.01</v>
      </c>
      <c r="E122">
        <f>'Mono-protic'!$D$3/(C122+'Mono-protic'!$D$3)</f>
        <v>0.9999999690619119</v>
      </c>
      <c r="F122">
        <f>(E122-(C122-D122)/'Mono-protic'!$D$1)/(1+(C122-D122)/'Mono-protic'!$B$1)</f>
        <v>1.0757064162276857</v>
      </c>
      <c r="G122">
        <f>F122*'Mono-protic'!$D$1*'Mono-protic'!$F$1/'Mono-protic'!$B$1</f>
        <v>26.892660405692144</v>
      </c>
      <c r="H122">
        <f t="shared" si="6"/>
        <v>26.892660405692144</v>
      </c>
    </row>
    <row r="123" spans="2:8" ht="12.75">
      <c r="B123">
        <v>12.1</v>
      </c>
      <c r="C123">
        <f t="shared" si="4"/>
        <v>7.943282347242802E-13</v>
      </c>
      <c r="D123">
        <f>Data!$A$2/C123</f>
        <v>0.012589254117941692</v>
      </c>
      <c r="E123">
        <f>'Mono-protic'!$D$3/(C123+'Mono-protic'!$D$3)</f>
        <v>0.9999999754250031</v>
      </c>
      <c r="F123">
        <f>(E123-(C123-D123)/'Mono-protic'!$D$1)/(1+(C123-D123)/'Mono-protic'!$B$1)</f>
        <v>1.09625212882069</v>
      </c>
      <c r="G123">
        <f>F123*'Mono-protic'!$D$1*'Mono-protic'!$F$1/'Mono-protic'!$B$1</f>
        <v>27.406303220517245</v>
      </c>
      <c r="H123">
        <f t="shared" si="6"/>
        <v>27.406303220517245</v>
      </c>
    </row>
    <row r="124" spans="2:8" ht="12.75">
      <c r="B124">
        <v>12.2</v>
      </c>
      <c r="C124">
        <f t="shared" si="4"/>
        <v>6.309573444801928E-13</v>
      </c>
      <c r="D124">
        <f>Data!$A$2/C124</f>
        <v>0.015848931924611145</v>
      </c>
      <c r="E124">
        <f>'Mono-protic'!$D$3/(C124+'Mono-protic'!$D$3)</f>
        <v>0.999999980479386</v>
      </c>
      <c r="F124">
        <f>(E124-(C124-D124)/'Mono-protic'!$D$1)/(1+(C124-D124)/'Mono-protic'!$B$1)</f>
        <v>1.122703276307319</v>
      </c>
      <c r="G124">
        <f>F124*'Mono-protic'!$D$1*'Mono-protic'!$F$1/'Mono-protic'!$B$1</f>
        <v>28.067581907682975</v>
      </c>
      <c r="H124">
        <f t="shared" si="6"/>
        <v>28.067581907682975</v>
      </c>
    </row>
    <row r="125" spans="2:8" ht="12.75">
      <c r="B125">
        <v>12.3</v>
      </c>
      <c r="C125">
        <f t="shared" si="4"/>
        <v>5.011872336272707E-13</v>
      </c>
      <c r="D125">
        <f>Data!$A$2/C125</f>
        <v>0.01995262314968886</v>
      </c>
      <c r="E125">
        <f>'Mono-protic'!$D$3/(C125+'Mono-protic'!$D$3)</f>
        <v>0.999999984494225</v>
      </c>
      <c r="F125">
        <f>(E125-(C125-D125)/'Mono-protic'!$D$1)/(1+(C125-D125)/'Mono-protic'!$B$1)</f>
        <v>1.1569677943125933</v>
      </c>
      <c r="G125">
        <f>F125*'Mono-protic'!$D$1*'Mono-protic'!$F$1/'Mono-protic'!$B$1</f>
        <v>28.924194857814832</v>
      </c>
      <c r="H125">
        <f t="shared" si="6"/>
        <v>28.924194857814832</v>
      </c>
    </row>
    <row r="126" spans="2:8" ht="12.75">
      <c r="B126">
        <v>12.4</v>
      </c>
      <c r="C126">
        <f t="shared" si="4"/>
        <v>3.981071705534963E-13</v>
      </c>
      <c r="D126">
        <f>Data!$A$2/C126</f>
        <v>0.02511886431509586</v>
      </c>
      <c r="E126">
        <f>'Mono-protic'!$D$3/(C126+'Mono-protic'!$D$3)</f>
        <v>0.999999987683325</v>
      </c>
      <c r="F126">
        <f>(E126-(C126-D126)/'Mono-protic'!$D$1)/(1+(C126-D126)/'Mono-protic'!$B$1)</f>
        <v>1.2017097939144854</v>
      </c>
      <c r="G126">
        <f>F126*'Mono-protic'!$D$1*'Mono-protic'!$F$1/'Mono-protic'!$B$1</f>
        <v>30.04274484786213</v>
      </c>
      <c r="H126">
        <f t="shared" si="6"/>
        <v>30.04274484786213</v>
      </c>
    </row>
    <row r="127" spans="2:8" ht="12.75">
      <c r="B127">
        <v>12.5</v>
      </c>
      <c r="C127">
        <f t="shared" si="4"/>
        <v>3.1622776601683746E-13</v>
      </c>
      <c r="D127">
        <f>Data!$A$2/C127</f>
        <v>0.03162277660168384</v>
      </c>
      <c r="E127">
        <f>'Mono-protic'!$D$3/(C127+'Mono-protic'!$D$3)</f>
        <v>0.9999999902165174</v>
      </c>
      <c r="F127">
        <f>(E127-(C127-D127)/'Mono-protic'!$D$1)/(1+(C127-D127)/'Mono-protic'!$B$1)</f>
        <v>1.2607467043744713</v>
      </c>
      <c r="G127">
        <f>F127*'Mono-protic'!$D$1*'Mono-protic'!$F$1/'Mono-protic'!$B$1</f>
        <v>31.51866760936178</v>
      </c>
      <c r="H127">
        <f t="shared" si="6"/>
        <v>31.51866760936178</v>
      </c>
    </row>
    <row r="128" spans="2:8" ht="12.75">
      <c r="B128">
        <v>12.6</v>
      </c>
      <c r="C128">
        <f t="shared" si="4"/>
        <v>2.511886431509579E-13</v>
      </c>
      <c r="D128">
        <f>Data!$A$2/C128</f>
        <v>0.03981071705534974</v>
      </c>
      <c r="E128">
        <f>'Mono-protic'!$D$3/(C128+'Mono-protic'!$D$3)</f>
        <v>0.9999999922287034</v>
      </c>
      <c r="F128">
        <f>(E128-(C128-D128)/'Mono-protic'!$D$1)/(1+(C128-D128)/'Mono-protic'!$B$1)</f>
        <v>1.3397288766264506</v>
      </c>
      <c r="G128">
        <f>F128*'Mono-protic'!$D$1*'Mono-protic'!$F$1/'Mono-protic'!$B$1</f>
        <v>33.493221915661266</v>
      </c>
      <c r="H128">
        <f t="shared" si="6"/>
        <v>33.493221915661266</v>
      </c>
    </row>
    <row r="129" spans="2:8" ht="12.75">
      <c r="B129">
        <v>12.7</v>
      </c>
      <c r="C129">
        <f t="shared" si="4"/>
        <v>1.9952623149688807E-13</v>
      </c>
      <c r="D129">
        <f>Data!$A$2/C129</f>
        <v>0.0501187233627272</v>
      </c>
      <c r="E129">
        <f>'Mono-protic'!$D$3/(C129+'Mono-protic'!$D$3)</f>
        <v>0.9999999938270396</v>
      </c>
      <c r="F129">
        <f>(E129-(C129-D129)/'Mono-protic'!$D$1)/(1+(C129-D129)/'Mono-protic'!$B$1)</f>
        <v>1.4473696299828331</v>
      </c>
      <c r="G129">
        <f>F129*'Mono-protic'!$D$1*'Mono-protic'!$F$1/'Mono-protic'!$B$1</f>
        <v>36.184240749570826</v>
      </c>
      <c r="H129">
        <f t="shared" si="6"/>
        <v>36.184240749570826</v>
      </c>
    </row>
    <row r="130" spans="2:8" ht="12.75">
      <c r="B130">
        <v>12.8</v>
      </c>
      <c r="C130">
        <f t="shared" si="4"/>
        <v>1.5848931924611046E-13</v>
      </c>
      <c r="D130">
        <f>Data!$A$2/C130</f>
        <v>0.06309573444801968</v>
      </c>
      <c r="E130">
        <f>'Mono-protic'!$D$3/(C130+'Mono-protic'!$D$3)</f>
        <v>0.9999999950966434</v>
      </c>
      <c r="F130">
        <f>(E130-(C130-D130)/'Mono-protic'!$D$1)/(1+(C130-D130)/'Mono-protic'!$B$1)</f>
        <v>1.5978299236521238</v>
      </c>
      <c r="G130">
        <f>F130*'Mono-protic'!$D$1*'Mono-protic'!$F$1/'Mono-protic'!$B$1</f>
        <v>39.945748091303095</v>
      </c>
      <c r="H130">
        <f t="shared" si="6"/>
        <v>39.945748091303095</v>
      </c>
    </row>
    <row r="131" spans="2:8" ht="12.75">
      <c r="B131">
        <v>12.9</v>
      </c>
      <c r="C131">
        <f aca="true" t="shared" si="7" ref="C131:C142">10^(-B131)</f>
        <v>1.2589254117941612E-13</v>
      </c>
      <c r="D131">
        <f>Data!$A$2/C131</f>
        <v>0.07943282347242853</v>
      </c>
      <c r="E131">
        <f>'Mono-protic'!$D$3/(C131+'Mono-protic'!$D$3)</f>
        <v>0.9999999961051254</v>
      </c>
      <c r="F131">
        <f>(E131-(C131-D131)/'Mono-protic'!$D$1)/(1+(C131-D131)/'Mono-protic'!$B$1)</f>
        <v>1.8157604354908468</v>
      </c>
      <c r="G131">
        <f>F131*'Mono-protic'!$D$1*'Mono-protic'!$F$1/'Mono-protic'!$B$1</f>
        <v>45.39401088727117</v>
      </c>
      <c r="H131">
        <f t="shared" si="6"/>
        <v>45.39401088727117</v>
      </c>
    </row>
    <row r="132" spans="2:8" ht="12.75">
      <c r="B132">
        <v>13</v>
      </c>
      <c r="C132">
        <f t="shared" si="7"/>
        <v>1E-13</v>
      </c>
      <c r="D132">
        <f>Data!$A$2/C132</f>
        <v>0.09999999999999999</v>
      </c>
      <c r="E132">
        <f>'Mono-protic'!$D$3/(C132+'Mono-protic'!$D$3)</f>
        <v>0.9999999969061911</v>
      </c>
      <c r="F132">
        <f>(E132-(C132-D132)/'Mono-protic'!$D$1)/(1+(C132-D132)/'Mono-protic'!$B$1)</f>
        <v>2.1482487292055623</v>
      </c>
      <c r="G132">
        <f>F132*'Mono-protic'!$D$1*'Mono-protic'!$F$1/'Mono-protic'!$B$1</f>
        <v>53.70621823013906</v>
      </c>
      <c r="H132">
        <f t="shared" si="6"/>
        <v>53.70621823013906</v>
      </c>
    </row>
    <row r="133" spans="2:8" ht="12.75">
      <c r="B133">
        <v>13.1</v>
      </c>
      <c r="C133">
        <f t="shared" si="7"/>
        <v>7.943282347242793E-14</v>
      </c>
      <c r="D133">
        <f>Data!$A$2/C133</f>
        <v>0.12589254117941706</v>
      </c>
      <c r="E133">
        <f>'Mono-protic'!$D$3/(C133+'Mono-protic'!$D$3)</f>
        <v>0.9999999975425002</v>
      </c>
      <c r="F133">
        <f>(E133-(C133-D133)/'Mono-protic'!$D$1)/(1+(C133-D133)/'Mono-protic'!$B$1)</f>
        <v>2.697972227004924</v>
      </c>
      <c r="G133">
        <f>F133*'Mono-protic'!$D$1*'Mono-protic'!$F$1/'Mono-protic'!$B$1</f>
        <v>67.4493056751231</v>
      </c>
      <c r="H133">
        <f t="shared" si="6"/>
        <v>67.4493056751231</v>
      </c>
    </row>
    <row r="134" spans="2:8" ht="12.75">
      <c r="B134">
        <v>13.2</v>
      </c>
      <c r="C134">
        <f t="shared" si="7"/>
        <v>6.309573444801921E-14</v>
      </c>
      <c r="D134">
        <f>Data!$A$2/C134</f>
        <v>0.15848931924611162</v>
      </c>
      <c r="E134">
        <f>'Mono-protic'!$D$3/(C134+'Mono-protic'!$D$3)</f>
        <v>0.9999999980479385</v>
      </c>
      <c r="F134">
        <f>(E134-(C134-D134)/'Mono-protic'!$D$1)/(1+(C134-D134)/'Mono-protic'!$B$1)</f>
        <v>3.7399209991098132</v>
      </c>
      <c r="G134">
        <f>F134*'Mono-protic'!$D$1*'Mono-protic'!$F$1/'Mono-protic'!$B$1</f>
        <v>93.49802497774533</v>
      </c>
      <c r="H134">
        <f t="shared" si="6"/>
        <v>93.49802497774533</v>
      </c>
    </row>
    <row r="135" spans="2:8" ht="12.75">
      <c r="B135">
        <v>13.3</v>
      </c>
      <c r="C135">
        <f t="shared" si="7"/>
        <v>5.011872336272701E-14</v>
      </c>
      <c r="D135">
        <f>Data!$A$2/C135</f>
        <v>0.19952623149688883</v>
      </c>
      <c r="E135">
        <f>'Mono-protic'!$D$3/(C135+'Mono-protic'!$D$3)</f>
        <v>0.9999999984494226</v>
      </c>
      <c r="F135">
        <f>(E135-(C135-D135)/'Mono-protic'!$D$1)/(1+(C135-D135)/'Mono-protic'!$B$1)</f>
        <v>6.34549850610776</v>
      </c>
      <c r="G135">
        <f>F135*'Mono-protic'!$D$1*'Mono-protic'!$F$1/'Mono-protic'!$B$1</f>
        <v>158.637462652694</v>
      </c>
      <c r="H135">
        <f t="shared" si="6"/>
        <v>158.637462652694</v>
      </c>
    </row>
    <row r="136" spans="2:8" ht="12.75">
      <c r="B136">
        <v>13.4</v>
      </c>
      <c r="C136">
        <f t="shared" si="7"/>
        <v>3.981071705534959E-14</v>
      </c>
      <c r="D136">
        <f>Data!$A$2/C136</f>
        <v>0.25118864315095885</v>
      </c>
      <c r="E136">
        <f>'Mono-protic'!$D$3/(C136+'Mono-protic'!$D$3)</f>
        <v>0.9999999987683325</v>
      </c>
      <c r="F136">
        <f>(E136-(C136-D136)/'Mono-protic'!$D$1)/(1+(C136-D136)/'Mono-protic'!$B$1)</f>
        <v>22.85232805975903</v>
      </c>
      <c r="G136">
        <f>F136*'Mono-protic'!$D$1*'Mono-protic'!$F$1/'Mono-protic'!$B$1</f>
        <v>571.3082014939758</v>
      </c>
      <c r="H136">
        <f t="shared" si="6"/>
        <v>571.3082014939758</v>
      </c>
    </row>
    <row r="137" spans="2:8" ht="12.75">
      <c r="B137">
        <v>13.5</v>
      </c>
      <c r="C137">
        <f t="shared" si="7"/>
        <v>3.1622776601683714E-14</v>
      </c>
      <c r="D137">
        <f>Data!$A$2/C137</f>
        <v>0.3162277660168387</v>
      </c>
      <c r="E137">
        <f>'Mono-protic'!$D$3/(C137+'Mono-protic'!$D$3)</f>
        <v>0.9999999990216517</v>
      </c>
      <c r="F137">
        <f>(E137-(C137-D137)/'Mono-protic'!$D$1)/(1+(C137-D137)/'Mono-protic'!$B$1)</f>
        <v>-14.040746725657383</v>
      </c>
      <c r="G137">
        <f>F137*'Mono-protic'!$D$1*'Mono-protic'!$F$1/'Mono-protic'!$B$1</f>
        <v>-351.01866814143455</v>
      </c>
      <c r="H137">
        <f t="shared" si="6"/>
        <v>9999</v>
      </c>
    </row>
    <row r="138" spans="2:8" ht="12.75">
      <c r="B138">
        <v>13.6</v>
      </c>
      <c r="C138">
        <f t="shared" si="7"/>
        <v>2.511886431509576E-14</v>
      </c>
      <c r="D138">
        <f>Data!$A$2/C138</f>
        <v>0.3981071705534979</v>
      </c>
      <c r="E138">
        <f>'Mono-protic'!$D$3/(C138+'Mono-protic'!$D$3)</f>
        <v>0.9999999992228703</v>
      </c>
      <c r="F138">
        <f>(E138-(C138-D138)/'Mono-protic'!$D$1)/(1+(C138-D138)/'Mono-protic'!$B$1)</f>
        <v>-5.4247682361330565</v>
      </c>
      <c r="G138">
        <f>F138*'Mono-protic'!$D$1*'Mono-protic'!$F$1/'Mono-protic'!$B$1</f>
        <v>-135.61920590332642</v>
      </c>
      <c r="H138">
        <f t="shared" si="6"/>
        <v>9999</v>
      </c>
    </row>
    <row r="139" spans="2:8" ht="12.75">
      <c r="B139">
        <v>13.7</v>
      </c>
      <c r="C139">
        <f t="shared" si="7"/>
        <v>1.9952623149688784E-14</v>
      </c>
      <c r="D139">
        <f>Data!$A$2/C139</f>
        <v>0.5011872336272726</v>
      </c>
      <c r="E139">
        <f>'Mono-protic'!$D$3/(C139+'Mono-protic'!$D$3)</f>
        <v>0.9999999993827041</v>
      </c>
      <c r="F139">
        <f>(E139-(C139-D139)/'Mono-protic'!$D$1)/(1+(C139-D139)/'Mono-protic'!$B$1)</f>
        <v>-3.415572563960371</v>
      </c>
      <c r="G139">
        <f>F139*'Mono-protic'!$D$1*'Mono-protic'!$F$1/'Mono-protic'!$B$1</f>
        <v>-85.38931409900927</v>
      </c>
      <c r="H139">
        <f>IF(G139&lt;0,9999,G139)</f>
        <v>9999</v>
      </c>
    </row>
    <row r="140" spans="2:8" ht="12.75">
      <c r="B140">
        <v>13.8</v>
      </c>
      <c r="C140">
        <f t="shared" si="7"/>
        <v>1.5848931924611084E-14</v>
      </c>
      <c r="D140">
        <f>Data!$A$2/C140</f>
        <v>0.6309573444801952</v>
      </c>
      <c r="E140">
        <f>'Mono-protic'!$D$3/(C140+'Mono-protic'!$D$3)</f>
        <v>0.9999999995096642</v>
      </c>
      <c r="F140">
        <f>(E140-(C140-D140)/'Mono-protic'!$D$1)/(1+(C140-D140)/'Mono-protic'!$B$1)</f>
        <v>-2.5369640395389528</v>
      </c>
      <c r="G140">
        <f>F140*'Mono-protic'!$D$1*'Mono-protic'!$F$1/'Mono-protic'!$B$1</f>
        <v>-63.424100988473825</v>
      </c>
      <c r="H140">
        <f>IF(G140&lt;0,9999,G140)</f>
        <v>9999</v>
      </c>
    </row>
    <row r="141" spans="2:8" ht="12.75">
      <c r="B141">
        <v>13.9</v>
      </c>
      <c r="C141">
        <f t="shared" si="7"/>
        <v>1.2589254117941644E-14</v>
      </c>
      <c r="D141">
        <f>Data!$A$2/C141</f>
        <v>0.7943282347242833</v>
      </c>
      <c r="E141">
        <f>'Mono-protic'!$D$3/(C141+'Mono-protic'!$D$3)</f>
        <v>0.9999999996105126</v>
      </c>
      <c r="F141">
        <f>(E141-(C141-D141)/'Mono-protic'!$D$1)/(1+(C141-D141)/'Mono-protic'!$B$1)</f>
        <v>-2.0542278871795676</v>
      </c>
      <c r="G141">
        <f>F141*'Mono-protic'!$D$1*'Mono-protic'!$F$1/'Mono-protic'!$B$1</f>
        <v>-51.355697179489184</v>
      </c>
      <c r="H141">
        <f>IF(G141&lt;0,9999,G141)</f>
        <v>9999</v>
      </c>
    </row>
    <row r="142" spans="2:8" ht="12.75">
      <c r="B142">
        <v>14</v>
      </c>
      <c r="C142">
        <f t="shared" si="7"/>
        <v>1E-14</v>
      </c>
      <c r="D142">
        <f>Data!$A$2/C142</f>
        <v>1</v>
      </c>
      <c r="E142">
        <f>'Mono-protic'!$D$3/(C142+'Mono-protic'!$D$3)</f>
        <v>0.999999999690619</v>
      </c>
      <c r="F142">
        <f>(E142-(C142-D142)/'Mono-protic'!$D$1)/(1+(C142-D142)/'Mono-protic'!$B$1)</f>
        <v>-1.755497624236672</v>
      </c>
      <c r="G142">
        <f>F142*'Mono-protic'!$D$1*'Mono-protic'!$F$1/'Mono-protic'!$B$1</f>
        <v>-43.887440605916794</v>
      </c>
      <c r="H142">
        <f>IF(G142&lt;0,9999,G142)</f>
        <v>9999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Queen's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Michael J. Mombourquette</dc:creator>
  <cp:keywords/>
  <dc:description/>
  <cp:lastModifiedBy>Michael Mombourquette</cp:lastModifiedBy>
  <dcterms:created xsi:type="dcterms:W3CDTF">1996-10-22T16:51:04Z</dcterms:created>
  <dcterms:modified xsi:type="dcterms:W3CDTF">2006-02-13T02:44:57Z</dcterms:modified>
  <cp:category/>
  <cp:version/>
  <cp:contentType/>
  <cp:contentStatus/>
</cp:coreProperties>
</file>